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160" tabRatio="967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 CONTA CORRENTE (D E C)" sheetId="6" state="hidden" r:id="rId6"/>
    <sheet name="2. CONTA CORRENTE (D E C)" sheetId="7" r:id="rId7"/>
    <sheet name="APLICAÇÃO FINANCEIRA" sheetId="8" r:id="rId8"/>
    <sheet name="SALDO DE ESTOQUE" sheetId="9" r:id="rId9"/>
    <sheet name="Despesa pessoal ANEXO II " sheetId="10" r:id="rId10"/>
    <sheet name="Demais despesas pesso ANEXO III" sheetId="11" r:id="rId11"/>
    <sheet name="Despesas gerais ANEXO IV" sheetId="12" r:id="rId12"/>
    <sheet name="Receitas ANEXO V" sheetId="13" r:id="rId13"/>
    <sheet name="Demais receitas ANEXO VI" sheetId="14" r:id="rId14"/>
    <sheet name="Contratos ANEXO VII" sheetId="15" r:id="rId15"/>
    <sheet name="Termo aditivo ANEXO VIII" sheetId="16" r:id="rId16"/>
    <sheet name="CATEGORIA PROFISSIONAL" sheetId="17" r:id="rId17"/>
    <sheet name="PLANILHA DE CONFERÊNCIA" sheetId="18" r:id="rId18"/>
    <sheet name="Plan1" sheetId="19" state="hidden" r:id="rId19"/>
  </sheets>
  <definedNames>
    <definedName name="_xlnm._FilterDatabase" localSheetId="11" hidden="1">'Despesas gerais ANEXO IV'!$A$1:$L$566</definedName>
    <definedName name="_xlnm.Print_Area" localSheetId="1">'CÁLCULO FOLHA DE PAGAMENTO'!$A$1:$I$85</definedName>
    <definedName name="_xlnm.Print_Area" localSheetId="14">'Contratos ANEXO VII'!$A$1:$I$48</definedName>
    <definedName name="_xlnm.Print_Area" localSheetId="10">'Demais despesas pesso ANEXO III'!$A$1:$AB$167</definedName>
    <definedName name="_xlnm.Print_Area" localSheetId="9">'Despesa pessoal ANEXO II '!$A$1:$P$167</definedName>
    <definedName name="_xlnm.Print_Area" localSheetId="11">'Despesas gerais ANEXO IV'!$A$1:$L$121</definedName>
    <definedName name="_xlnm.Print_Area" localSheetId="17">'PLANILHA DE CONFERÊNCIA'!$A$1:$G$63</definedName>
    <definedName name="_xlnm.Print_Area" localSheetId="15">'Termo aditivo ANEXO VIII'!$A$1:$I$21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87" i="1" l="1"/>
  <c r="H78" i="2"/>
  <c r="K16" i="4"/>
  <c r="K15" i="4"/>
  <c r="D47" i="1"/>
  <c r="D104" i="1"/>
  <c r="D212" i="1" l="1"/>
  <c r="G69" i="2"/>
  <c r="G83" i="2" l="1"/>
  <c r="G81" i="2"/>
  <c r="G77" i="2"/>
  <c r="G75" i="2"/>
  <c r="G29" i="2"/>
  <c r="G23" i="2"/>
  <c r="D19" i="2"/>
  <c r="D106" i="1" l="1"/>
  <c r="V167" i="11"/>
  <c r="AB167" i="11" s="1"/>
  <c r="S167" i="11"/>
  <c r="P167" i="11"/>
  <c r="M167" i="11"/>
  <c r="V166" i="11"/>
  <c r="S166" i="11"/>
  <c r="P166" i="11"/>
  <c r="AB166" i="11" s="1"/>
  <c r="M166" i="11"/>
  <c r="V165" i="11"/>
  <c r="S165" i="11"/>
  <c r="P165" i="11"/>
  <c r="AB165" i="11" s="1"/>
  <c r="M165" i="11"/>
  <c r="V164" i="11"/>
  <c r="AB164" i="11" s="1"/>
  <c r="S164" i="11"/>
  <c r="P164" i="11"/>
  <c r="M164" i="11"/>
  <c r="V163" i="11"/>
  <c r="AB163" i="11" s="1"/>
  <c r="S163" i="11"/>
  <c r="P163" i="11"/>
  <c r="M163" i="11"/>
  <c r="V162" i="11"/>
  <c r="AB162" i="11" s="1"/>
  <c r="S162" i="11"/>
  <c r="P162" i="11"/>
  <c r="M162" i="11"/>
  <c r="V161" i="11"/>
  <c r="AB161" i="11" s="1"/>
  <c r="S161" i="11"/>
  <c r="P161" i="11"/>
  <c r="M161" i="11"/>
  <c r="V160" i="11"/>
  <c r="AB160" i="11" s="1"/>
  <c r="S160" i="11"/>
  <c r="P160" i="11"/>
  <c r="M160" i="11"/>
  <c r="AB159" i="11"/>
  <c r="V159" i="11"/>
  <c r="S159" i="11"/>
  <c r="P159" i="11"/>
  <c r="M159" i="11"/>
  <c r="V158" i="11"/>
  <c r="S158" i="11"/>
  <c r="P158" i="11"/>
  <c r="AB158" i="11" s="1"/>
  <c r="M158" i="11"/>
  <c r="I158" i="11"/>
  <c r="V157" i="11"/>
  <c r="AB157" i="11" s="1"/>
  <c r="S157" i="11"/>
  <c r="P157" i="11"/>
  <c r="M157" i="11"/>
  <c r="AB156" i="11"/>
  <c r="V156" i="11"/>
  <c r="S156" i="11"/>
  <c r="P156" i="11"/>
  <c r="M156" i="11"/>
  <c r="V155" i="11"/>
  <c r="S155" i="11"/>
  <c r="P155" i="11"/>
  <c r="AB155" i="11" s="1"/>
  <c r="M155" i="11"/>
  <c r="V154" i="11"/>
  <c r="S154" i="11"/>
  <c r="P154" i="11"/>
  <c r="AB154" i="11" s="1"/>
  <c r="M154" i="11"/>
  <c r="V153" i="11"/>
  <c r="AB153" i="11" s="1"/>
  <c r="S153" i="11"/>
  <c r="P153" i="11"/>
  <c r="M153" i="11"/>
  <c r="V152" i="11"/>
  <c r="AB152" i="11" s="1"/>
  <c r="S152" i="11"/>
  <c r="M152" i="11"/>
  <c r="AB151" i="11"/>
  <c r="V151" i="11"/>
  <c r="S151" i="11"/>
  <c r="P151" i="11"/>
  <c r="M151" i="11"/>
  <c r="I151" i="11"/>
  <c r="V150" i="11"/>
  <c r="AB150" i="11" s="1"/>
  <c r="S150" i="11"/>
  <c r="P150" i="11"/>
  <c r="M150" i="11"/>
  <c r="V149" i="11"/>
  <c r="AB149" i="11" s="1"/>
  <c r="S149" i="11"/>
  <c r="P149" i="11"/>
  <c r="M149" i="11"/>
  <c r="AB148" i="11"/>
  <c r="V148" i="11"/>
  <c r="S148" i="11"/>
  <c r="P148" i="11"/>
  <c r="M148" i="11"/>
  <c r="I148" i="11"/>
  <c r="V147" i="11"/>
  <c r="S147" i="11"/>
  <c r="AB147" i="11" s="1"/>
  <c r="P147" i="11"/>
  <c r="M147" i="11"/>
  <c r="V146" i="11"/>
  <c r="AB146" i="11" s="1"/>
  <c r="S146" i="11"/>
  <c r="M146" i="11"/>
  <c r="V145" i="11"/>
  <c r="AB145" i="11" s="1"/>
  <c r="S145" i="11"/>
  <c r="M145" i="11"/>
  <c r="V144" i="11"/>
  <c r="AB144" i="11" s="1"/>
  <c r="S144" i="11"/>
  <c r="P144" i="11"/>
  <c r="M144" i="11"/>
  <c r="AB143" i="11"/>
  <c r="V143" i="11"/>
  <c r="S143" i="11"/>
  <c r="P143" i="11"/>
  <c r="M143" i="11"/>
  <c r="I143" i="11"/>
  <c r="V142" i="11"/>
  <c r="S142" i="11"/>
  <c r="AB142" i="11" s="1"/>
  <c r="M142" i="11"/>
  <c r="V141" i="11"/>
  <c r="S141" i="11"/>
  <c r="P141" i="11"/>
  <c r="AB141" i="11" s="1"/>
  <c r="M141" i="11"/>
  <c r="I141" i="11"/>
  <c r="AB140" i="11"/>
  <c r="V140" i="11"/>
  <c r="S140" i="11"/>
  <c r="P140" i="11"/>
  <c r="M140" i="11"/>
  <c r="I140" i="11"/>
  <c r="V139" i="11"/>
  <c r="S139" i="11"/>
  <c r="AB139" i="11" s="1"/>
  <c r="P139" i="11"/>
  <c r="M139" i="11"/>
  <c r="V138" i="11"/>
  <c r="AB138" i="11" s="1"/>
  <c r="S138" i="11"/>
  <c r="P138" i="11"/>
  <c r="M138" i="11"/>
  <c r="I138" i="11"/>
  <c r="V137" i="11"/>
  <c r="S137" i="11"/>
  <c r="P137" i="11"/>
  <c r="M137" i="11"/>
  <c r="AB137" i="11" s="1"/>
  <c r="V136" i="11"/>
  <c r="S136" i="11"/>
  <c r="AB136" i="11" s="1"/>
  <c r="P136" i="11"/>
  <c r="M136" i="11"/>
  <c r="V135" i="11"/>
  <c r="AB135" i="11" s="1"/>
  <c r="S135" i="11"/>
  <c r="P135" i="11"/>
  <c r="M135" i="11"/>
  <c r="AB134" i="11"/>
  <c r="V134" i="11"/>
  <c r="S134" i="11"/>
  <c r="M134" i="11"/>
  <c r="V133" i="11"/>
  <c r="AB133" i="11" s="1"/>
  <c r="S133" i="11"/>
  <c r="P133" i="11"/>
  <c r="M133" i="11"/>
  <c r="AB132" i="11"/>
  <c r="V132" i="11"/>
  <c r="S132" i="11"/>
  <c r="P132" i="11"/>
  <c r="M132" i="11"/>
  <c r="V131" i="11"/>
  <c r="S131" i="11"/>
  <c r="AB131" i="11" s="1"/>
  <c r="M131" i="11"/>
  <c r="V130" i="11"/>
  <c r="S130" i="11"/>
  <c r="P130" i="11"/>
  <c r="AB130" i="11" s="1"/>
  <c r="M130" i="11"/>
  <c r="I130" i="11"/>
  <c r="AB129" i="11"/>
  <c r="V129" i="11"/>
  <c r="S129" i="11"/>
  <c r="P129" i="11"/>
  <c r="M129" i="11"/>
  <c r="I129" i="11"/>
  <c r="V128" i="11"/>
  <c r="S128" i="11"/>
  <c r="AB128" i="11" s="1"/>
  <c r="P128" i="11"/>
  <c r="M128" i="11"/>
  <c r="V127" i="11"/>
  <c r="AB127" i="11" s="1"/>
  <c r="S127" i="11"/>
  <c r="M127" i="11"/>
  <c r="I127" i="11"/>
  <c r="AB126" i="11"/>
  <c r="V126" i="11"/>
  <c r="S126" i="11"/>
  <c r="M126" i="11"/>
  <c r="V125" i="11"/>
  <c r="AB125" i="11" s="1"/>
  <c r="S125" i="11"/>
  <c r="P125" i="11"/>
  <c r="M125" i="11"/>
  <c r="AB124" i="11"/>
  <c r="V124" i="11"/>
  <c r="S124" i="11"/>
  <c r="P124" i="11"/>
  <c r="M124" i="11"/>
  <c r="V123" i="11"/>
  <c r="S123" i="11"/>
  <c r="AB123" i="11" s="1"/>
  <c r="P123" i="11"/>
  <c r="M123" i="11"/>
  <c r="V122" i="11"/>
  <c r="AB122" i="11" s="1"/>
  <c r="S122" i="11"/>
  <c r="M122" i="11"/>
  <c r="V121" i="11"/>
  <c r="AB121" i="11" s="1"/>
  <c r="S121" i="11"/>
  <c r="P121" i="11"/>
  <c r="M121" i="11"/>
  <c r="I121" i="11"/>
  <c r="V120" i="11"/>
  <c r="S120" i="11"/>
  <c r="M120" i="11"/>
  <c r="AB120" i="11" s="1"/>
  <c r="AB119" i="11"/>
  <c r="V119" i="11"/>
  <c r="S119" i="11"/>
  <c r="P119" i="11"/>
  <c r="M119" i="11"/>
  <c r="V118" i="11"/>
  <c r="AB118" i="11" s="1"/>
  <c r="S118" i="11"/>
  <c r="M118" i="11"/>
  <c r="V117" i="11"/>
  <c r="S117" i="11"/>
  <c r="P117" i="11"/>
  <c r="AB117" i="11" s="1"/>
  <c r="M117" i="11"/>
  <c r="I117" i="11"/>
  <c r="AB116" i="11"/>
  <c r="V116" i="11"/>
  <c r="S116" i="11"/>
  <c r="P116" i="11"/>
  <c r="M116" i="11"/>
  <c r="V115" i="11"/>
  <c r="S115" i="11"/>
  <c r="P115" i="11"/>
  <c r="AB115" i="11" s="1"/>
  <c r="M115" i="11"/>
  <c r="V114" i="11"/>
  <c r="S114" i="11"/>
  <c r="P114" i="11"/>
  <c r="AB114" i="11" s="1"/>
  <c r="M114" i="11"/>
  <c r="V113" i="11"/>
  <c r="AB113" i="11" s="1"/>
  <c r="S113" i="11"/>
  <c r="M113" i="11"/>
  <c r="V112" i="11"/>
  <c r="AB112" i="11" s="1"/>
  <c r="S112" i="11"/>
  <c r="P112" i="11"/>
  <c r="M112" i="11"/>
  <c r="AB111" i="11"/>
  <c r="V111" i="11"/>
  <c r="S111" i="11"/>
  <c r="M111" i="11"/>
  <c r="V110" i="11"/>
  <c r="AB110" i="11" s="1"/>
  <c r="S110" i="11"/>
  <c r="P110" i="11"/>
  <c r="M110" i="11"/>
  <c r="AB109" i="11"/>
  <c r="S109" i="11"/>
  <c r="P109" i="11"/>
  <c r="M109" i="11"/>
  <c r="V108" i="11"/>
  <c r="S108" i="11"/>
  <c r="P108" i="11"/>
  <c r="AB108" i="11" s="1"/>
  <c r="M108" i="11"/>
  <c r="V107" i="11"/>
  <c r="S107" i="11"/>
  <c r="P107" i="11"/>
  <c r="AB107" i="11" s="1"/>
  <c r="M107" i="11"/>
  <c r="V106" i="11"/>
  <c r="AB106" i="11" s="1"/>
  <c r="S106" i="11"/>
  <c r="P106" i="11"/>
  <c r="M106" i="11"/>
  <c r="V105" i="11"/>
  <c r="AB105" i="11" s="1"/>
  <c r="S105" i="11"/>
  <c r="P105" i="11"/>
  <c r="M105" i="11"/>
  <c r="AB104" i="11"/>
  <c r="V104" i="11"/>
  <c r="S104" i="11"/>
  <c r="P104" i="11"/>
  <c r="M104" i="11"/>
  <c r="V103" i="11"/>
  <c r="AB103" i="11" s="1"/>
  <c r="S103" i="11"/>
  <c r="P103" i="11"/>
  <c r="M103" i="11"/>
  <c r="V102" i="11"/>
  <c r="AB102" i="11" s="1"/>
  <c r="S102" i="11"/>
  <c r="P102" i="11"/>
  <c r="M102" i="11"/>
  <c r="I102" i="11"/>
  <c r="AB101" i="11"/>
  <c r="V101" i="11"/>
  <c r="S101" i="11"/>
  <c r="P101" i="11"/>
  <c r="M101" i="11"/>
  <c r="V100" i="11"/>
  <c r="AB100" i="11" s="1"/>
  <c r="S100" i="11"/>
  <c r="P100" i="11"/>
  <c r="M100" i="11"/>
  <c r="V99" i="11"/>
  <c r="AB99" i="11" s="1"/>
  <c r="S99" i="11"/>
  <c r="P99" i="11"/>
  <c r="M99" i="11"/>
  <c r="AB98" i="11"/>
  <c r="V98" i="11"/>
  <c r="S98" i="11"/>
  <c r="P98" i="11"/>
  <c r="M98" i="11"/>
  <c r="V97" i="11"/>
  <c r="S97" i="11"/>
  <c r="P97" i="11"/>
  <c r="AB97" i="11" s="1"/>
  <c r="M97" i="11"/>
  <c r="I97" i="11"/>
  <c r="V96" i="11"/>
  <c r="AB96" i="11" s="1"/>
  <c r="S96" i="11"/>
  <c r="P96" i="11"/>
  <c r="M96" i="11"/>
  <c r="AB95" i="11"/>
  <c r="V95" i="11"/>
  <c r="S95" i="11"/>
  <c r="P95" i="11"/>
  <c r="M95" i="11"/>
  <c r="V94" i="11"/>
  <c r="S94" i="11"/>
  <c r="P94" i="11"/>
  <c r="AB94" i="11" s="1"/>
  <c r="M94" i="11"/>
  <c r="V93" i="11"/>
  <c r="S93" i="11"/>
  <c r="P93" i="11"/>
  <c r="AB93" i="11" s="1"/>
  <c r="M93" i="11"/>
  <c r="V92" i="11"/>
  <c r="AB92" i="11" s="1"/>
  <c r="S92" i="11"/>
  <c r="P92" i="11"/>
  <c r="M92" i="11"/>
  <c r="V91" i="11"/>
  <c r="AB91" i="11" s="1"/>
  <c r="S91" i="11"/>
  <c r="P91" i="11"/>
  <c r="M91" i="11"/>
  <c r="I91" i="11"/>
  <c r="V90" i="11"/>
  <c r="S90" i="11"/>
  <c r="P90" i="11"/>
  <c r="AB90" i="11" s="1"/>
  <c r="M90" i="11"/>
  <c r="V89" i="11"/>
  <c r="AB89" i="11" s="1"/>
  <c r="S89" i="11"/>
  <c r="P89" i="11"/>
  <c r="M89" i="11"/>
  <c r="V88" i="11"/>
  <c r="AB88" i="11" s="1"/>
  <c r="S88" i="11"/>
  <c r="P88" i="11"/>
  <c r="M88" i="11"/>
  <c r="AB87" i="11"/>
  <c r="V87" i="11"/>
  <c r="S87" i="11"/>
  <c r="P87" i="11"/>
  <c r="M87" i="11"/>
  <c r="V86" i="11"/>
  <c r="AB86" i="11" s="1"/>
  <c r="S86" i="11"/>
  <c r="P86" i="11"/>
  <c r="M86" i="11"/>
  <c r="I86" i="11"/>
  <c r="V85" i="11"/>
  <c r="AB85" i="11" s="1"/>
  <c r="S85" i="11"/>
  <c r="P85" i="11"/>
  <c r="M85" i="11"/>
  <c r="I85" i="11"/>
  <c r="V84" i="11"/>
  <c r="S84" i="11"/>
  <c r="P84" i="11"/>
  <c r="AB84" i="11" s="1"/>
  <c r="M84" i="11"/>
  <c r="V83" i="11"/>
  <c r="AB83" i="11" s="1"/>
  <c r="S83" i="11"/>
  <c r="P83" i="11"/>
  <c r="M83" i="11"/>
  <c r="V82" i="11"/>
  <c r="AB82" i="11" s="1"/>
  <c r="S82" i="11"/>
  <c r="P82" i="11"/>
  <c r="M82" i="11"/>
  <c r="AB81" i="11"/>
  <c r="V81" i="11"/>
  <c r="S81" i="11"/>
  <c r="P81" i="11"/>
  <c r="M81" i="11"/>
  <c r="I81" i="11"/>
  <c r="V80" i="11"/>
  <c r="AB80" i="11" s="1"/>
  <c r="S80" i="11"/>
  <c r="P80" i="11"/>
  <c r="M80" i="11"/>
  <c r="I80" i="11"/>
  <c r="V79" i="11"/>
  <c r="S79" i="11"/>
  <c r="P79" i="11"/>
  <c r="AB79" i="11" s="1"/>
  <c r="M79" i="11"/>
  <c r="I79" i="11"/>
  <c r="V78" i="11"/>
  <c r="AB78" i="11" s="1"/>
  <c r="S78" i="11"/>
  <c r="M78" i="11"/>
  <c r="V77" i="11"/>
  <c r="AB77" i="11" s="1"/>
  <c r="S77" i="11"/>
  <c r="M77" i="11"/>
  <c r="V76" i="11"/>
  <c r="AB76" i="11" s="1"/>
  <c r="S76" i="11"/>
  <c r="M76" i="11"/>
  <c r="V75" i="11"/>
  <c r="AB75" i="11" s="1"/>
  <c r="S75" i="11"/>
  <c r="M75" i="11"/>
  <c r="V74" i="11"/>
  <c r="AB74" i="11" s="1"/>
  <c r="S74" i="11"/>
  <c r="P74" i="11"/>
  <c r="M74" i="11"/>
  <c r="AB73" i="11"/>
  <c r="V73" i="11"/>
  <c r="S73" i="11"/>
  <c r="P73" i="11"/>
  <c r="M73" i="11"/>
  <c r="V72" i="11"/>
  <c r="S72" i="11"/>
  <c r="P72" i="11"/>
  <c r="AB72" i="11" s="1"/>
  <c r="M72" i="11"/>
  <c r="V71" i="11"/>
  <c r="S71" i="11"/>
  <c r="M71" i="11"/>
  <c r="AB71" i="11" s="1"/>
  <c r="V70" i="11"/>
  <c r="AB70" i="11" s="1"/>
  <c r="S70" i="11"/>
  <c r="P70" i="11"/>
  <c r="M70" i="11"/>
  <c r="V69" i="11"/>
  <c r="AB69" i="11" s="1"/>
  <c r="S69" i="11"/>
  <c r="P69" i="11"/>
  <c r="M69" i="11"/>
  <c r="AB68" i="11"/>
  <c r="V68" i="11"/>
  <c r="S68" i="11"/>
  <c r="P68" i="11"/>
  <c r="M68" i="11"/>
  <c r="V67" i="11"/>
  <c r="S67" i="11"/>
  <c r="P67" i="11"/>
  <c r="AB67" i="11" s="1"/>
  <c r="M67" i="11"/>
  <c r="V66" i="11"/>
  <c r="S66" i="11"/>
  <c r="P66" i="11"/>
  <c r="AB66" i="11" s="1"/>
  <c r="M66" i="11"/>
  <c r="V65" i="11"/>
  <c r="AB65" i="11" s="1"/>
  <c r="S65" i="11"/>
  <c r="P65" i="11"/>
  <c r="M65" i="11"/>
  <c r="V64" i="11"/>
  <c r="AB64" i="11" s="1"/>
  <c r="S64" i="11"/>
  <c r="M64" i="11"/>
  <c r="AB63" i="11"/>
  <c r="V63" i="11"/>
  <c r="S63" i="11"/>
  <c r="P63" i="11"/>
  <c r="M63" i="11"/>
  <c r="V62" i="11"/>
  <c r="S62" i="11"/>
  <c r="M62" i="11"/>
  <c r="AB62" i="11" s="1"/>
  <c r="AB61" i="11"/>
  <c r="V61" i="11"/>
  <c r="S61" i="11"/>
  <c r="M61" i="11"/>
  <c r="V60" i="11"/>
  <c r="S60" i="11"/>
  <c r="M60" i="11"/>
  <c r="AB60" i="11" s="1"/>
  <c r="I60" i="11"/>
  <c r="V59" i="11"/>
  <c r="S59" i="11"/>
  <c r="P59" i="11"/>
  <c r="AB59" i="11" s="1"/>
  <c r="M59" i="11"/>
  <c r="V58" i="11"/>
  <c r="AB58" i="11" s="1"/>
  <c r="S58" i="11"/>
  <c r="P58" i="11"/>
  <c r="M58" i="11"/>
  <c r="V57" i="11"/>
  <c r="AB57" i="11" s="1"/>
  <c r="S57" i="11"/>
  <c r="P57" i="11"/>
  <c r="M57" i="11"/>
  <c r="I57" i="11"/>
  <c r="V56" i="11"/>
  <c r="S56" i="11"/>
  <c r="M56" i="11"/>
  <c r="AB56" i="11" s="1"/>
  <c r="V55" i="11"/>
  <c r="AB55" i="11" s="1"/>
  <c r="S55" i="11"/>
  <c r="M55" i="11"/>
  <c r="V54" i="11"/>
  <c r="S54" i="11"/>
  <c r="P54" i="11"/>
  <c r="AB54" i="11" s="1"/>
  <c r="M54" i="11"/>
  <c r="V53" i="11"/>
  <c r="AB53" i="11" s="1"/>
  <c r="S53" i="11"/>
  <c r="P53" i="11"/>
  <c r="M53" i="11"/>
  <c r="V52" i="11"/>
  <c r="AB52" i="11" s="1"/>
  <c r="S52" i="11"/>
  <c r="P52" i="11"/>
  <c r="M52" i="11"/>
  <c r="V51" i="11"/>
  <c r="S51" i="11"/>
  <c r="P51" i="11"/>
  <c r="M51" i="11"/>
  <c r="AB51" i="11" s="1"/>
  <c r="I51" i="11"/>
  <c r="V50" i="11"/>
  <c r="AB50" i="11" s="1"/>
  <c r="S50" i="11"/>
  <c r="M50" i="11"/>
  <c r="V49" i="11"/>
  <c r="AB49" i="11" s="1"/>
  <c r="S49" i="11"/>
  <c r="M49" i="11"/>
  <c r="I49" i="11"/>
  <c r="V48" i="11"/>
  <c r="AB48" i="11" s="1"/>
  <c r="S48" i="11"/>
  <c r="P48" i="11"/>
  <c r="M48" i="11"/>
  <c r="V47" i="11"/>
  <c r="AB47" i="11" s="1"/>
  <c r="S47" i="11"/>
  <c r="P47" i="11"/>
  <c r="M47" i="11"/>
  <c r="V46" i="11"/>
  <c r="S46" i="11"/>
  <c r="M46" i="11"/>
  <c r="AB46" i="11" s="1"/>
  <c r="I46" i="11"/>
  <c r="V45" i="11"/>
  <c r="AB45" i="11" s="1"/>
  <c r="S45" i="11"/>
  <c r="P45" i="11"/>
  <c r="M45" i="11"/>
  <c r="I45" i="11"/>
  <c r="V44" i="11"/>
  <c r="AB44" i="11" s="1"/>
  <c r="S44" i="11"/>
  <c r="P44" i="11"/>
  <c r="M44" i="11"/>
  <c r="V43" i="11"/>
  <c r="S43" i="11"/>
  <c r="P43" i="11"/>
  <c r="AB43" i="11" s="1"/>
  <c r="M43" i="11"/>
  <c r="I43" i="11"/>
  <c r="V42" i="11"/>
  <c r="AB42" i="11" s="1"/>
  <c r="S42" i="11"/>
  <c r="P42" i="11"/>
  <c r="M42" i="11"/>
  <c r="V41" i="11"/>
  <c r="AB41" i="11" s="1"/>
  <c r="S41" i="11"/>
  <c r="P41" i="11"/>
  <c r="M41" i="11"/>
  <c r="V40" i="11"/>
  <c r="S40" i="11"/>
  <c r="P40" i="11"/>
  <c r="AB40" i="11" s="1"/>
  <c r="M40" i="11"/>
  <c r="V39" i="11"/>
  <c r="AB39" i="11" s="1"/>
  <c r="S39" i="11"/>
  <c r="P39" i="11"/>
  <c r="M39" i="11"/>
  <c r="V38" i="11"/>
  <c r="AB38" i="11" s="1"/>
  <c r="S38" i="11"/>
  <c r="P38" i="11"/>
  <c r="M38" i="11"/>
  <c r="I38" i="11"/>
  <c r="V37" i="11"/>
  <c r="S37" i="11"/>
  <c r="P37" i="11"/>
  <c r="AB37" i="11" s="1"/>
  <c r="M37" i="11"/>
  <c r="V36" i="11"/>
  <c r="AB36" i="11" s="1"/>
  <c r="S36" i="11"/>
  <c r="P36" i="11"/>
  <c r="M36" i="11"/>
  <c r="I36" i="11"/>
  <c r="V35" i="11"/>
  <c r="AB35" i="11" s="1"/>
  <c r="S35" i="11"/>
  <c r="P35" i="11"/>
  <c r="M35" i="11"/>
  <c r="I35" i="11"/>
  <c r="V34" i="11"/>
  <c r="AB34" i="11" s="1"/>
  <c r="S34" i="11"/>
  <c r="P34" i="11"/>
  <c r="M34" i="11"/>
  <c r="V33" i="11"/>
  <c r="AB33" i="11" s="1"/>
  <c r="S33" i="11"/>
  <c r="P33" i="11"/>
  <c r="M33" i="11"/>
  <c r="V32" i="11"/>
  <c r="AB32" i="11" s="1"/>
  <c r="S32" i="11"/>
  <c r="P32" i="11"/>
  <c r="M32" i="11"/>
  <c r="V31" i="11"/>
  <c r="S31" i="11"/>
  <c r="P31" i="11"/>
  <c r="AB31" i="11" s="1"/>
  <c r="M31" i="11"/>
  <c r="I31" i="11"/>
  <c r="V30" i="11"/>
  <c r="AB30" i="11" s="1"/>
  <c r="S30" i="11"/>
  <c r="P30" i="11"/>
  <c r="M30" i="11"/>
  <c r="V29" i="11"/>
  <c r="AB29" i="11" s="1"/>
  <c r="S29" i="11"/>
  <c r="P29" i="11"/>
  <c r="M29" i="11"/>
  <c r="V28" i="11"/>
  <c r="S28" i="11"/>
  <c r="P28" i="11"/>
  <c r="M28" i="11"/>
  <c r="AB28" i="11" s="1"/>
  <c r="V27" i="11"/>
  <c r="AB27" i="11" s="1"/>
  <c r="S27" i="11"/>
  <c r="P27" i="11"/>
  <c r="M27" i="11"/>
  <c r="V26" i="11"/>
  <c r="AB26" i="11" s="1"/>
  <c r="S26" i="11"/>
  <c r="P26" i="11"/>
  <c r="M26" i="11"/>
  <c r="AB25" i="11"/>
  <c r="V25" i="11"/>
  <c r="S25" i="11"/>
  <c r="P25" i="11"/>
  <c r="M25" i="11"/>
  <c r="AB24" i="11"/>
  <c r="V24" i="11"/>
  <c r="S24" i="11"/>
  <c r="P24" i="11"/>
  <c r="M24" i="11"/>
  <c r="V23" i="11"/>
  <c r="AB23" i="11" s="1"/>
  <c r="S23" i="11"/>
  <c r="P23" i="11"/>
  <c r="M23" i="11"/>
  <c r="V22" i="11"/>
  <c r="AB22" i="11" s="1"/>
  <c r="S22" i="11"/>
  <c r="P22" i="11"/>
  <c r="M22" i="11"/>
  <c r="I22" i="11"/>
  <c r="AB21" i="11"/>
  <c r="V21" i="11"/>
  <c r="S21" i="11"/>
  <c r="P21" i="11"/>
  <c r="M21" i="11"/>
  <c r="I21" i="11"/>
  <c r="V20" i="11"/>
  <c r="AB20" i="11" s="1"/>
  <c r="S20" i="11"/>
  <c r="P20" i="11"/>
  <c r="M20" i="11"/>
  <c r="I20" i="11"/>
  <c r="V19" i="11"/>
  <c r="S19" i="11"/>
  <c r="P19" i="11"/>
  <c r="M19" i="11"/>
  <c r="AB19" i="11" s="1"/>
  <c r="I19" i="11"/>
  <c r="V18" i="11"/>
  <c r="AB18" i="11" s="1"/>
  <c r="S18" i="11"/>
  <c r="P18" i="11"/>
  <c r="M18" i="11"/>
  <c r="I18" i="11"/>
  <c r="AB17" i="11"/>
  <c r="V17" i="11"/>
  <c r="S17" i="11"/>
  <c r="P17" i="11"/>
  <c r="M17" i="11"/>
  <c r="V16" i="11"/>
  <c r="AB16" i="11" s="1"/>
  <c r="S16" i="11"/>
  <c r="P16" i="11"/>
  <c r="M16" i="11"/>
  <c r="V15" i="11"/>
  <c r="AB15" i="11" s="1"/>
  <c r="S15" i="11"/>
  <c r="P15" i="11"/>
  <c r="M15" i="11"/>
  <c r="V14" i="11"/>
  <c r="AB14" i="11" s="1"/>
  <c r="S14" i="11"/>
  <c r="P14" i="11"/>
  <c r="M14" i="11"/>
  <c r="V13" i="11"/>
  <c r="S13" i="11"/>
  <c r="P13" i="11"/>
  <c r="M13" i="11"/>
  <c r="AB13" i="11" s="1"/>
  <c r="V12" i="11"/>
  <c r="AB12" i="11" s="1"/>
  <c r="S12" i="11"/>
  <c r="P12" i="11"/>
  <c r="M12" i="11"/>
  <c r="V11" i="11"/>
  <c r="AB11" i="11" s="1"/>
  <c r="S11" i="11"/>
  <c r="P11" i="11"/>
  <c r="M11" i="11"/>
  <c r="AB10" i="11"/>
  <c r="V10" i="11"/>
  <c r="S10" i="11"/>
  <c r="P10" i="11"/>
  <c r="M10" i="11"/>
  <c r="AB9" i="11"/>
  <c r="V9" i="11"/>
  <c r="S9" i="11"/>
  <c r="P9" i="11"/>
  <c r="M9" i="11"/>
  <c r="V8" i="11"/>
  <c r="AB8" i="11" s="1"/>
  <c r="S8" i="11"/>
  <c r="P8" i="11"/>
  <c r="M8" i="11"/>
  <c r="V7" i="11"/>
  <c r="AB7" i="11" s="1"/>
  <c r="S7" i="11"/>
  <c r="P7" i="11"/>
  <c r="M7" i="11"/>
  <c r="V6" i="11"/>
  <c r="AB6" i="11" s="1"/>
  <c r="S6" i="11"/>
  <c r="P6" i="11"/>
  <c r="M6" i="11"/>
  <c r="V5" i="11"/>
  <c r="S5" i="11"/>
  <c r="P5" i="11"/>
  <c r="M5" i="11"/>
  <c r="AB5" i="11" s="1"/>
  <c r="V4" i="11"/>
  <c r="AB4" i="11" s="1"/>
  <c r="S4" i="11"/>
  <c r="P4" i="11"/>
  <c r="M4" i="11"/>
  <c r="V3" i="11"/>
  <c r="AB3" i="11" s="1"/>
  <c r="S3" i="11"/>
  <c r="P3" i="11"/>
  <c r="M3" i="11"/>
  <c r="V2" i="11"/>
  <c r="AB2" i="11" s="1"/>
  <c r="S2" i="11"/>
  <c r="P2" i="11"/>
  <c r="M2" i="11"/>
  <c r="P137" i="10"/>
  <c r="P119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D115" i="1" l="1"/>
  <c r="I40" i="4" l="1"/>
  <c r="J37" i="4"/>
  <c r="I37" i="4"/>
  <c r="K8" i="4"/>
  <c r="K9" i="4" s="1"/>
  <c r="K10" i="4" s="1"/>
  <c r="K11" i="4" s="1"/>
  <c r="K12" i="4" s="1"/>
  <c r="K13" i="4" s="1"/>
  <c r="K14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J39" i="4" s="1"/>
  <c r="I49" i="4" l="1"/>
  <c r="J40" i="4"/>
  <c r="D113" i="1" l="1"/>
  <c r="D92" i="1"/>
  <c r="D140" i="1"/>
  <c r="D99" i="1" l="1"/>
  <c r="D34" i="1"/>
  <c r="D136" i="1"/>
  <c r="D135" i="1" s="1"/>
  <c r="D72" i="1"/>
  <c r="D71" i="1"/>
  <c r="E14" i="8"/>
  <c r="D150" i="1"/>
  <c r="D126" i="1" l="1"/>
  <c r="D211" i="1"/>
  <c r="D210" i="1"/>
  <c r="E15" i="2" l="1"/>
  <c r="M40" i="2"/>
  <c r="E19" i="2"/>
  <c r="D46" i="9" l="1"/>
  <c r="D23" i="9"/>
  <c r="D182" i="1" s="1"/>
  <c r="D85" i="1"/>
  <c r="D111" i="1"/>
  <c r="G14" i="8"/>
  <c r="C58" i="7"/>
  <c r="D58" i="7"/>
  <c r="N25" i="17"/>
  <c r="N27" i="17" s="1"/>
  <c r="M25" i="17"/>
  <c r="M27" i="17" s="1"/>
  <c r="L25" i="17"/>
  <c r="L27" i="17" s="1"/>
  <c r="K25" i="17"/>
  <c r="K27" i="17" s="1"/>
  <c r="J25" i="17"/>
  <c r="J27" i="17" s="1"/>
  <c r="I25" i="17"/>
  <c r="I27" i="17" s="1"/>
  <c r="H25" i="17"/>
  <c r="H27" i="17" s="1"/>
  <c r="G25" i="17"/>
  <c r="G27" i="17" s="1"/>
  <c r="F25" i="17"/>
  <c r="F27" i="17" s="1"/>
  <c r="E25" i="17"/>
  <c r="D25" i="17"/>
  <c r="D27" i="17" s="1"/>
  <c r="C25" i="17"/>
  <c r="C27" i="17" s="1"/>
  <c r="N22" i="17"/>
  <c r="M22" i="17"/>
  <c r="L22" i="17"/>
  <c r="K22" i="17"/>
  <c r="J22" i="17"/>
  <c r="I22" i="17"/>
  <c r="H22" i="17"/>
  <c r="G22" i="17"/>
  <c r="F22" i="17"/>
  <c r="E22" i="17"/>
  <c r="D22" i="17"/>
  <c r="C22" i="17"/>
  <c r="D53" i="9"/>
  <c r="D40" i="9"/>
  <c r="D37" i="9"/>
  <c r="D35" i="9"/>
  <c r="D33" i="9"/>
  <c r="D32" i="9" s="1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G15" i="8"/>
  <c r="E18" i="8"/>
  <c r="E24" i="8" s="1"/>
  <c r="D192" i="1" s="1"/>
  <c r="D16" i="1" s="1"/>
  <c r="D19" i="1" s="1"/>
  <c r="G13" i="8"/>
  <c r="D249" i="6"/>
  <c r="C249" i="6"/>
  <c r="D250" i="6" s="1"/>
  <c r="D271" i="5"/>
  <c r="C271" i="5"/>
  <c r="B22" i="3"/>
  <c r="D155" i="1" s="1"/>
  <c r="G80" i="2"/>
  <c r="G70" i="2"/>
  <c r="D68" i="2"/>
  <c r="H66" i="2"/>
  <c r="G66" i="2"/>
  <c r="D42" i="2"/>
  <c r="B36" i="2" s="1"/>
  <c r="B35" i="2"/>
  <c r="B34" i="2"/>
  <c r="C28" i="2"/>
  <c r="C29" i="2" s="1"/>
  <c r="C23" i="2"/>
  <c r="H19" i="2"/>
  <c r="H17" i="2"/>
  <c r="E17" i="2"/>
  <c r="G26" i="2" s="1"/>
  <c r="H15" i="2"/>
  <c r="D222" i="1"/>
  <c r="D228" i="1" s="1"/>
  <c r="D229" i="1" s="1"/>
  <c r="D204" i="1"/>
  <c r="D184" i="1"/>
  <c r="D175" i="1"/>
  <c r="D171" i="1"/>
  <c r="E162" i="1"/>
  <c r="D149" i="1"/>
  <c r="D144" i="1"/>
  <c r="D128" i="1"/>
  <c r="D127" i="1" s="1"/>
  <c r="D122" i="1"/>
  <c r="D108" i="1"/>
  <c r="D101" i="1"/>
  <c r="D97" i="1"/>
  <c r="D90" i="1"/>
  <c r="E79" i="1"/>
  <c r="D67" i="1"/>
  <c r="D64" i="1"/>
  <c r="D57" i="1"/>
  <c r="D54" i="1"/>
  <c r="D52" i="1"/>
  <c r="D50" i="1"/>
  <c r="D31" i="1"/>
  <c r="D25" i="1"/>
  <c r="D24" i="1" s="1"/>
  <c r="D15" i="1"/>
  <c r="D183" i="1" l="1"/>
  <c r="D185" i="1" s="1"/>
  <c r="D49" i="1"/>
  <c r="D43" i="1" s="1"/>
  <c r="E27" i="17"/>
  <c r="G74" i="2"/>
  <c r="G73" i="2" s="1"/>
  <c r="D32" i="1" s="1"/>
  <c r="B33" i="2"/>
  <c r="D59" i="7"/>
  <c r="D177" i="1"/>
  <c r="D272" i="5"/>
  <c r="D70" i="1"/>
  <c r="D63" i="1" s="1"/>
  <c r="D110" i="1"/>
  <c r="D100" i="1" s="1"/>
  <c r="D84" i="1"/>
  <c r="G18" i="8"/>
  <c r="G24" i="8" s="1"/>
  <c r="D55" i="9"/>
  <c r="D33" i="1"/>
  <c r="D209" i="1" s="1"/>
  <c r="D213" i="1" s="1"/>
  <c r="D20" i="1"/>
  <c r="I15" i="2"/>
  <c r="D194" i="1"/>
  <c r="G19" i="8"/>
  <c r="B39" i="2"/>
  <c r="B40" i="2" s="1"/>
  <c r="D176" i="1"/>
  <c r="D178" i="1" l="1"/>
  <c r="D196" i="1" s="1"/>
  <c r="G28" i="2"/>
  <c r="D30" i="1"/>
  <c r="D23" i="1" s="1"/>
  <c r="D151" i="1" s="1"/>
  <c r="D152" i="1" s="1"/>
</calcChain>
</file>

<file path=xl/sharedStrings.xml><?xml version="1.0" encoding="utf-8"?>
<sst xmlns="http://schemas.openxmlformats.org/spreadsheetml/2006/main" count="4093" uniqueCount="1305">
  <si>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</si>
  <si>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</si>
  <si>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</si>
  <si>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</si>
  <si>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</si>
  <si>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</si>
  <si>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</si>
  <si>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</si>
  <si>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</si>
  <si>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</si>
  <si>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</si>
  <si>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</si>
  <si>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</si>
  <si>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</si>
  <si>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</si>
  <si>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</si>
  <si>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</si>
  <si>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</si>
  <si>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</si>
  <si>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</si>
  <si>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</si>
  <si>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</si>
  <si>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</si>
  <si>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</si>
  <si>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</si>
  <si>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</si>
  <si>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</si>
  <si>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</si>
  <si>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</si>
  <si>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</si>
  <si>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</si>
  <si>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</si>
  <si>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</si>
  <si>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</si>
  <si>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</si>
  <si>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</si>
  <si>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</si>
  <si>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</si>
  <si>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</si>
  <si>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</si>
  <si>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</si>
  <si>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</si>
  <si>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</si>
  <si>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</si>
  <si>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</si>
  <si>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</si>
  <si>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</si>
  <si>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</si>
  <si>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</si>
  <si>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</si>
  <si>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</si>
  <si>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</si>
  <si>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</si>
  <si>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</si>
  <si>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</si>
  <si>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</si>
  <si>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</si>
  <si>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</si>
  <si>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</si>
  <si>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</si>
  <si>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</si>
  <si>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</si>
  <si>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</si>
  <si>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</si>
  <si>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</si>
  <si>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</si>
  <si>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</si>
  <si>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</si>
  <si>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</si>
  <si>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</si>
  <si>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</si>
  <si>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</si>
  <si>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</si>
  <si>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</si>
  <si>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</si>
  <si>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</si>
  <si>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</si>
  <si>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</si>
  <si>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</si>
  <si>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</si>
  <si>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</si>
  <si>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</si>
  <si>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</si>
  <si>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</si>
  <si>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</si>
  <si>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</si>
  <si>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</si>
  <si>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</si>
  <si>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</si>
  <si>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</si>
  <si>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</si>
  <si>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</si>
  <si>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</si>
  <si>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</si>
  <si>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</si>
  <si>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</si>
  <si>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</si>
  <si>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</si>
  <si>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</si>
  <si>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</si>
  <si>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</si>
  <si>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</si>
  <si>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</si>
  <si>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</si>
  <si>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</si>
  <si>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</si>
  <si>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</si>
  <si>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</si>
  <si>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</si>
  <si>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</si>
  <si>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</si>
  <si>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</si>
  <si>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</si>
  <si>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</si>
  <si>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</si>
  <si>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</si>
  <si>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</si>
  <si>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</si>
  <si>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</si>
  <si>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</si>
  <si>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</si>
  <si>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</si>
  <si>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</si>
  <si>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</si>
  <si>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</si>
  <si>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</si>
  <si>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</si>
  <si>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</si>
  <si>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</si>
  <si>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</si>
  <si>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</si>
  <si>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</si>
  <si>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</si>
  <si>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</si>
  <si>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</si>
  <si>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</si>
  <si>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</si>
  <si>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</si>
  <si>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</si>
  <si>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</si>
  <si>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</si>
  <si>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</si>
  <si>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</si>
  <si>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</si>
  <si>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</si>
  <si>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</si>
  <si>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</si>
  <si>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</si>
  <si>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</si>
  <si>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</si>
  <si>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</si>
  <si>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</si>
  <si>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</si>
  <si>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</si>
  <si>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</si>
  <si>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</si>
  <si>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</si>
  <si>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</si>
  <si>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</si>
  <si>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</si>
  <si>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</si>
  <si>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</si>
  <si>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</si>
  <si>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</si>
  <si>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</si>
  <si>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</si>
  <si>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</si>
  <si>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</si>
  <si>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</si>
  <si>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</si>
  <si>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</si>
  <si>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</si>
  <si>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</si>
  <si>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</si>
  <si>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</si>
  <si>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</si>
  <si>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</si>
  <si>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</si>
  <si>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</si>
  <si>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</si>
  <si>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</si>
  <si>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</si>
  <si>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</si>
  <si>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</si>
  <si>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</si>
  <si>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</si>
  <si>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</si>
  <si>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</si>
  <si>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</si>
  <si>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</si>
  <si>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</si>
  <si>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</si>
  <si>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</si>
  <si>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</si>
  <si>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</si>
  <si>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</si>
  <si>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</si>
  <si>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</si>
  <si>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</si>
  <si>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</si>
  <si>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</si>
  <si>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</si>
  <si>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</si>
  <si>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</si>
  <si>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</si>
  <si>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</si>
  <si>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</si>
  <si>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</si>
  <si>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</si>
  <si>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</si>
  <si>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</si>
  <si>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</si>
  <si>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</si>
  <si>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</si>
  <si>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</si>
  <si>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</si>
  <si>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</si>
  <si>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</si>
  <si>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</si>
  <si>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</si>
  <si>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</si>
  <si>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</si>
  <si>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</si>
  <si>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</si>
  <si>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</si>
  <si>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</si>
  <si>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</si>
  <si>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</si>
  <si>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</si>
  <si>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</si>
  <si>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</si>
  <si>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</si>
  <si>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</si>
  <si>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</si>
  <si>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</si>
  <si>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</si>
  <si>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</si>
  <si>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</si>
  <si>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</si>
  <si>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</si>
  <si>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</si>
  <si>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</si>
  <si>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</si>
  <si>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</si>
  <si>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</si>
  <si>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</si>
  <si>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</si>
  <si>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</si>
  <si>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</si>
  <si>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</si>
  <si>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</si>
  <si>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</si>
  <si>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</si>
  <si>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</si>
  <si>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</si>
  <si>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</si>
  <si>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</si>
  <si>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</si>
  <si>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</si>
  <si>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</si>
  <si>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</si>
  <si>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</si>
  <si>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</si>
  <si>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</si>
  <si>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</si>
  <si>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</si>
  <si>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</si>
  <si>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</si>
  <si>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</si>
  <si>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</si>
  <si>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</si>
  <si>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</si>
  <si>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</si>
  <si>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</si>
  <si>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</si>
  <si>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</si>
  <si>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</si>
  <si>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</si>
  <si>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</si>
  <si>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</si>
  <si>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</si>
  <si>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</si>
  <si>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</si>
  <si>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</si>
  <si>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</si>
  <si>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</si>
  <si>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</si>
  <si>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</si>
  <si>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</si>
  <si>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</si>
  <si>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</si>
  <si>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</si>
  <si>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</si>
  <si>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</si>
  <si>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</si>
  <si>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0.1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</si>
  <si>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</si>
  <si>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</si>
  <si>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</si>
  <si>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</si>
  <si>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</si>
  <si>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</si>
  <si>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</si>
  <si>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</si>
  <si>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</si>
  <si>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</si>
  <si>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</si>
  <si>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</si>
  <si>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</si>
  <si>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</si>
  <si>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</si>
  <si>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</si>
  <si>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</si>
  <si>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</si>
  <si>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</si>
  <si>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</si>
  <si>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</si>
  <si>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</si>
  <si>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</si>
  <si>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</si>
  <si>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</si>
  <si>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</si>
  <si>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</si>
  <si>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</si>
  <si>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</si>
  <si>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</si>
  <si>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</si>
  <si>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</si>
  <si>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</si>
  <si>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</si>
  <si>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</si>
  <si>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</si>
  <si>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</si>
  <si>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</si>
  <si>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</si>
  <si>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</si>
  <si>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</si>
  <si>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</si>
  <si>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</si>
  <si>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</si>
  <si>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</si>
  <si>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</si>
  <si>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</si>
  <si>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</si>
  <si>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</si>
  <si>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</si>
  <si>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</si>
  <si>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</si>
  <si>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</si>
  <si>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</si>
  <si>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</si>
  <si>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</si>
  <si>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</si>
  <si>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</si>
  <si>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</si>
  <si>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</si>
  <si>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</si>
  <si>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</si>
  <si>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</si>
  <si>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</si>
  <si>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</si>
  <si>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</si>
  <si>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</si>
  <si>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</si>
  <si>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</si>
  <si>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</si>
  <si>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</si>
  <si>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</si>
  <si>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</rPr>
      <t xml:space="preserve">      3.6.1.</t>
    </r>
    <r>
      <rPr>
        <i/>
        <sz val="14"/>
        <color theme="1"/>
        <rFont val="Calibri"/>
      </rPr>
      <t xml:space="preserve"> Manutenção de Bem</t>
    </r>
    <r>
      <rPr>
        <i/>
        <sz val="12"/>
        <color theme="1"/>
        <rFont val="Calibri"/>
      </rPr>
      <t xml:space="preserve"> Imóvel </t>
    </r>
  </si>
  <si>
    <t>3.6.1.1</t>
  </si>
  <si>
    <r>
      <rPr>
        <sz val="12"/>
        <color theme="1"/>
        <rFont val="Calibri"/>
      </rPr>
      <t xml:space="preserve">      3.6.1.1.</t>
    </r>
    <r>
      <rPr>
        <sz val="14"/>
        <color theme="1"/>
        <rFont val="Calibri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</si>
  <si>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</si>
  <si>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</si>
  <si>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</si>
  <si>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</si>
  <si>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</si>
  <si>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</si>
  <si>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</si>
  <si>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</si>
  <si>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</si>
  <si>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</si>
  <si>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</si>
  <si>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</si>
  <si>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</si>
  <si>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</si>
  <si>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</si>
  <si>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</si>
  <si>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</si>
  <si>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</si>
  <si>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</si>
  <si>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</si>
  <si>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</si>
  <si>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</si>
  <si>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</si>
  <si>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</si>
  <si>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</si>
  <si>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</si>
  <si>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</si>
  <si>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</si>
  <si>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</si>
  <si>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</si>
  <si>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</si>
  <si>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</si>
  <si>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</si>
  <si>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</si>
  <si>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</si>
  <si>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</si>
  <si>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</si>
  <si>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</si>
  <si>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322205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</si>
  <si>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</si>
  <si>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</si>
  <si>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</si>
  <si>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</si>
  <si>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</si>
  <si>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</si>
  <si>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</si>
  <si>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</si>
  <si>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</si>
  <si>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</si>
  <si>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</si>
  <si>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</si>
  <si>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</si>
  <si>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</si>
  <si>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</si>
  <si>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</si>
  <si>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</si>
  <si>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</si>
  <si>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</si>
  <si>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</si>
  <si>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</si>
  <si>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</si>
  <si>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</si>
  <si>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</si>
  <si>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</si>
  <si>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</si>
  <si>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</si>
  <si>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</si>
  <si>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</si>
  <si>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</si>
  <si>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</si>
  <si>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</si>
  <si>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</si>
  <si>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</si>
  <si>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</si>
  <si>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</si>
  <si>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</si>
  <si>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</si>
  <si>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</si>
  <si>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</si>
  <si>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</si>
  <si>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>223405</t>
  </si>
  <si>
    <t>CARLOS ALBERTO FERREIRA DOS SANTOS</t>
  </si>
  <si>
    <t xml:space="preserve">CARLOS JOSE MOURA DA SILVA </t>
  </si>
  <si>
    <t>782320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</si>
  <si>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</si>
  <si>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</si>
  <si>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</si>
  <si>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</si>
  <si>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</si>
  <si>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</si>
  <si>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</si>
  <si>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</si>
  <si>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</si>
  <si>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</si>
  <si>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</si>
  <si>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</si>
  <si>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</si>
  <si>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</si>
  <si>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</si>
  <si>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</si>
  <si>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</si>
  <si>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</si>
  <si>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</si>
  <si>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</si>
  <si>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</si>
  <si>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</si>
  <si>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</si>
  <si>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</si>
  <si>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</si>
  <si>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</si>
  <si>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ETELVINA BELEM SILVA SANTOS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</si>
  <si>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</si>
  <si>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</si>
  <si>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</si>
  <si>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</si>
  <si>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</si>
  <si>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</si>
  <si>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251605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</si>
  <si>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</si>
  <si>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</si>
  <si>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</si>
  <si>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</si>
  <si>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</si>
  <si>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</si>
  <si>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</si>
  <si>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</si>
  <si>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223232</t>
  </si>
  <si>
    <t>GESICA TANACHA MATIAS DE SOUZA</t>
  </si>
  <si>
    <t xml:space="preserve">GILVAN JOSE SILVA BORGES </t>
  </si>
  <si>
    <t>GLAUBER MELO DE ALMEIDA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</si>
  <si>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</si>
  <si>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</si>
  <si>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</si>
  <si>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</si>
  <si>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</si>
  <si>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</si>
  <si>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</si>
  <si>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</si>
  <si>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</si>
  <si>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</si>
  <si>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</si>
  <si>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</si>
  <si>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</si>
  <si>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JONAS HENRIQUE RAULINO DE SOUSA</t>
  </si>
  <si>
    <t>JOSE DE BARROS PEREIRA NETO</t>
  </si>
  <si>
    <t>131205</t>
  </si>
  <si>
    <t>JOSE DOUGLAS SILVA DE SOUZA</t>
  </si>
  <si>
    <t xml:space="preserve">JOSE ELENILSON DA SILVA </t>
  </si>
  <si>
    <t>JOSE LUCAS CORREIA LEITE</t>
  </si>
  <si>
    <t>JOSE RENATO DE ALBUQUERQUE CARRERA</t>
  </si>
  <si>
    <t xml:space="preserve">JOSE DE RIBAMAR  LOPES DA SILVA 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</si>
  <si>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</si>
  <si>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</si>
  <si>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</si>
  <si>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</si>
  <si>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</si>
  <si>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</si>
  <si>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</si>
  <si>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</si>
  <si>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</si>
  <si>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</si>
  <si>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</si>
  <si>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</si>
  <si>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</si>
  <si>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</si>
  <si>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</si>
  <si>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</si>
  <si>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</si>
  <si>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</si>
  <si>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MARIA BETANIA  TORRES DE MELO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</si>
  <si>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</si>
  <si>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</si>
  <si>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</si>
  <si>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</si>
  <si>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>MARIA LUIZA RODRIGUES  PINHEIRO</t>
  </si>
  <si>
    <t xml:space="preserve">MARIA VALDENICE DAS NEVES </t>
  </si>
  <si>
    <t>MICHELY DE JESUS BONIFACIO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</si>
  <si>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</si>
  <si>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</si>
  <si>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</si>
  <si>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</si>
  <si>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</si>
  <si>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</si>
  <si>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</si>
  <si>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PAMELA SEVERINA DE OLIVEIRA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</si>
  <si>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</si>
  <si>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</si>
  <si>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</si>
  <si>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</si>
  <si>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</si>
  <si>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</si>
  <si>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</si>
  <si>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ESPOSITO DE LIMA ASFORA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</si>
  <si>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</si>
  <si>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</si>
  <si>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</si>
  <si>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</si>
  <si>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</si>
  <si>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</si>
  <si>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ROGER GUILHERME XIMENES FELIPE </t>
  </si>
  <si>
    <t xml:space="preserve">RONALDO COSME LIMA MADUREIRA </t>
  </si>
  <si>
    <t xml:space="preserve">ROSANGELA DA SILVA RICHENI </t>
  </si>
  <si>
    <t>ROSELENE BEZERRA DE MELO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</si>
  <si>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</si>
  <si>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</si>
  <si>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</si>
  <si>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</si>
  <si>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</si>
  <si>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</si>
  <si>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</si>
  <si>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</si>
  <si>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</si>
  <si>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</si>
  <si>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</si>
  <si>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</si>
  <si>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</si>
  <si>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</si>
  <si>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</si>
  <si>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</si>
  <si>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</si>
  <si>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</si>
  <si>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</si>
  <si>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</si>
  <si>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</si>
  <si>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</si>
  <si>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</si>
  <si>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</si>
  <si>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</si>
  <si>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89866681491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</si>
  <si>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</si>
  <si>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</si>
  <si>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</si>
  <si>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</si>
  <si>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</si>
  <si>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</si>
  <si>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</si>
  <si>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</si>
  <si>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</si>
  <si>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</si>
  <si>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</si>
  <si>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</si>
  <si>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</si>
  <si>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</si>
  <si>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</si>
  <si>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</si>
  <si>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</si>
  <si>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</si>
  <si>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</si>
  <si>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</si>
  <si>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</si>
  <si>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</si>
  <si>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</si>
  <si>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</si>
  <si>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</si>
  <si>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</si>
  <si>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</si>
  <si>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</si>
  <si>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</si>
  <si>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</si>
  <si>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</si>
  <si>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3.12</t>
  </si>
  <si>
    <t>08674752000301</t>
  </si>
  <si>
    <t>CIRURGICA MONTEBELLO LTDA</t>
  </si>
  <si>
    <t>B</t>
  </si>
  <si>
    <t>S</t>
  </si>
  <si>
    <t>2611606</t>
  </si>
  <si>
    <t>08674752000140</t>
  </si>
  <si>
    <t>02520829000140</t>
  </si>
  <si>
    <t>DIMASTER COMERCIO DE PRODUTOS HOSPITALARES LTDA</t>
  </si>
  <si>
    <t>23680034000170</t>
  </si>
  <si>
    <t>D ARAUJO COMERCIO ATACADISTA LTDA</t>
  </si>
  <si>
    <t>09441460000120</t>
  </si>
  <si>
    <t>3.6</t>
  </si>
  <si>
    <t>21596736000144</t>
  </si>
  <si>
    <t>ULTRAMEGA DISTRIBUIDORA HOSPITALAR LTDA</t>
  </si>
  <si>
    <t>22401344000145</t>
  </si>
  <si>
    <t>ALLIANCE MEDINFUSION</t>
  </si>
  <si>
    <t>24326435000199</t>
  </si>
  <si>
    <t>QUALIMAX DO BRASIL DISTRIBUIDORA DE PRODUTOS</t>
  </si>
  <si>
    <t>27058274000198</t>
  </si>
  <si>
    <t>JATOBARRETTO CENTRO DE DISTRIBUICAO LTDA ME</t>
  </si>
  <si>
    <t>5.10</t>
  </si>
  <si>
    <t>1.99</t>
  </si>
  <si>
    <t>02535864000133</t>
  </si>
  <si>
    <t>VR BENEFICIOS E SERVICOS DE PROCESSAMENTO S.A</t>
  </si>
  <si>
    <t>5.1</t>
  </si>
  <si>
    <t>N</t>
  </si>
  <si>
    <t>5.16</t>
  </si>
  <si>
    <t>03313161000123</t>
  </si>
  <si>
    <t>CENTRAL DE ATENDIMENTO MEDICO SANTO EXPEDITO</t>
  </si>
  <si>
    <t>5.2</t>
  </si>
  <si>
    <t>01545203000126</t>
  </si>
  <si>
    <t>ENAE EMPRESA NACIONAL DE ESSTERILIZACAO EIRELI</t>
  </si>
  <si>
    <t>5.15</t>
  </si>
  <si>
    <t>31675417000188</t>
  </si>
  <si>
    <t>LAVECLIN LAVANDEIRIA HOSPITALAR LTDA</t>
  </si>
  <si>
    <t>18554757000192</t>
  </si>
  <si>
    <t>NUTRIFINE REFEICOES LTDA EPP</t>
  </si>
  <si>
    <t>5.24</t>
  </si>
  <si>
    <t>09379577000120</t>
  </si>
  <si>
    <t>APOIO COTACOES SISTEMA DE INFORMATICA S.A</t>
  </si>
  <si>
    <t>5.99</t>
  </si>
  <si>
    <t>19533734000164</t>
  </si>
  <si>
    <t>ALEXSANDRA DE GUSMAO NERES ME</t>
  </si>
  <si>
    <t>5.17</t>
  </si>
  <si>
    <t>18630942000119</t>
  </si>
  <si>
    <t>PROVTEL TECNOLOGIA SERVICOS GERENCIADOS LTDA</t>
  </si>
  <si>
    <t>19335523000206</t>
  </si>
  <si>
    <t>BD2 TECNOLOGIA LTDA</t>
  </si>
  <si>
    <t>2607901</t>
  </si>
  <si>
    <t>36405607000107</t>
  </si>
  <si>
    <t>HELSON CARLOS LIMA DE SOUZA</t>
  </si>
  <si>
    <t>20153710000169</t>
  </si>
  <si>
    <t>TS GRUPOS GERADORES LTDA</t>
  </si>
  <si>
    <t>11863530000180</t>
  </si>
  <si>
    <t>BRASCON GESTAO AMBIENTAL LTDA</t>
  </si>
  <si>
    <t>03480539000183</t>
  </si>
  <si>
    <t>SL ENGENHARIA HOSPITALAR LTDA</t>
  </si>
  <si>
    <t>5.8</t>
  </si>
  <si>
    <t>01838829000120</t>
  </si>
  <si>
    <t>PALLIO COMERCIO E SERVICOS LTDA</t>
  </si>
  <si>
    <t>10835932000108</t>
  </si>
  <si>
    <t>NEOENERGIA</t>
  </si>
  <si>
    <t>5.13</t>
  </si>
  <si>
    <t>09769035000164</t>
  </si>
  <si>
    <t>COMPESA</t>
  </si>
  <si>
    <t>105049158</t>
  </si>
  <si>
    <t>5.5</t>
  </si>
  <si>
    <t>32464716000136</t>
  </si>
  <si>
    <t>R &amp; F CLIMATIZACAO LTDA</t>
  </si>
  <si>
    <t>19694602000114</t>
  </si>
  <si>
    <t>11239132000197</t>
  </si>
  <si>
    <t>ANTONIO MARQUES DOS SANTOS ME</t>
  </si>
  <si>
    <t>43017653000196</t>
  </si>
  <si>
    <t>MARIO FABIANO DOS ANJOS MOREIRA CONSULTORIA</t>
  </si>
  <si>
    <t>22296569000189</t>
  </si>
  <si>
    <t>GSO SOLUCOES ADMINISTRATIVAS E FINANCEIRAS LTDA</t>
  </si>
  <si>
    <t>24441891000180</t>
  </si>
  <si>
    <t>RODOVIARIA BORBOREMA LTDA</t>
  </si>
  <si>
    <t>09759606000180</t>
  </si>
  <si>
    <t>SIND DAS EMP DE TRANSP DE PASSAG DO EST DE PERNAMBUCO</t>
  </si>
  <si>
    <t>38032668000193</t>
  </si>
  <si>
    <t>24380578002041</t>
  </si>
  <si>
    <t>WHITE MARTINS GASES INDUSTRIAIS NE LTDA</t>
  </si>
  <si>
    <t>31698424000103</t>
  </si>
  <si>
    <t>VALTER &amp; CALIL ADVOCACIA</t>
  </si>
  <si>
    <t>2927408</t>
  </si>
  <si>
    <t>17895646000187</t>
  </si>
  <si>
    <t>UBER DO BRASIL TECNOLOGIA LTDA</t>
  </si>
  <si>
    <t>TRANSMED TRANSPORTE E LOCAÇÃO DE VEICULOS LTDA EPP</t>
  </si>
  <si>
    <t>92306257000780</t>
  </si>
  <si>
    <t>MV INFORMATICA NORDESTE LTDA</t>
  </si>
  <si>
    <t>22544432000104</t>
  </si>
  <si>
    <t>RBA VIAGENS E TURISMO EIRELI</t>
  </si>
  <si>
    <t>2602902</t>
  </si>
  <si>
    <t>21381761000100</t>
  </si>
  <si>
    <t>SIX DISTRIBUIDORA HOSPITALAR LTDA</t>
  </si>
  <si>
    <t>08778201000126</t>
  </si>
  <si>
    <t>DROGAFONTE LTDA</t>
  </si>
  <si>
    <t>2610707</t>
  </si>
  <si>
    <t>3.9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</si>
  <si>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</si>
  <si>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</si>
  <si>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</si>
  <si>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</si>
  <si>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</si>
  <si>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</si>
  <si>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</si>
  <si>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</si>
  <si>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</si>
  <si>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</si>
  <si>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</si>
  <si>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</si>
  <si>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</si>
  <si>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</si>
  <si>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</si>
  <si>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</si>
  <si>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</si>
  <si>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</si>
  <si>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</si>
  <si>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</si>
  <si>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</si>
  <si>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</si>
  <si>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</si>
  <si>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</si>
  <si>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</si>
  <si>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</si>
  <si>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</si>
  <si>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COLETA,TRANSPORTE E TRATAMENTO E DISPOSIÇÃO DE RESIDUOS PROVINIENTES DAS UNIDADES DE SAÚDE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</si>
  <si>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</si>
  <si>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</si>
  <si>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</si>
  <si>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</si>
  <si>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</si>
  <si>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</si>
  <si>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</si>
  <si>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</si>
  <si>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</si>
  <si>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</si>
  <si>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</si>
  <si>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</si>
  <si>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</si>
  <si>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</si>
  <si>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</si>
  <si>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</si>
  <si>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</si>
  <si>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</si>
  <si>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</si>
  <si>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</si>
  <si>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</si>
  <si>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</si>
  <si>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</si>
  <si>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</si>
  <si>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</si>
  <si>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</si>
  <si>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</si>
  <si>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</si>
  <si>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</si>
  <si>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</si>
  <si>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</si>
  <si>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</si>
  <si>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</si>
  <si>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</si>
  <si>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</si>
  <si>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</si>
  <si>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</si>
  <si>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</si>
  <si>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</si>
  <si>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</si>
  <si>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</si>
  <si>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</si>
  <si>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</si>
  <si>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</si>
  <si>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</si>
  <si>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</si>
  <si>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</si>
  <si>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</si>
  <si>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</si>
  <si>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</si>
  <si>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</si>
  <si>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</si>
  <si>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</si>
  <si>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</si>
  <si>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</si>
  <si>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</si>
  <si>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</si>
  <si>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</si>
  <si>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</si>
  <si>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</si>
  <si>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</si>
  <si>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</si>
  <si>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</si>
  <si>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</si>
  <si>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</si>
  <si>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</si>
  <si>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</si>
  <si>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</si>
  <si>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</si>
  <si>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</si>
  <si>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</si>
  <si>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</si>
  <si>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</si>
  <si>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</si>
  <si>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</si>
  <si>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</si>
  <si>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</si>
  <si>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</si>
  <si>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</si>
  <si>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</si>
  <si>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</si>
  <si>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</si>
  <si>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</si>
  <si>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</si>
  <si>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</si>
  <si>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</si>
  <si>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</si>
  <si>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</si>
  <si>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</si>
  <si>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</si>
  <si>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</si>
  <si>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</si>
  <si>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1840,00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</si>
  <si>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</si>
  <si>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</si>
  <si>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</si>
  <si>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</si>
  <si>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</si>
  <si>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</si>
  <si>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</si>
  <si>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</si>
  <si>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</si>
  <si>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</si>
  <si>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</si>
  <si>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</si>
  <si>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</si>
  <si>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</si>
  <si>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</si>
  <si>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</si>
  <si>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20/04/2022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</si>
  <si>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</si>
  <si>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</si>
  <si>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</si>
  <si>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</si>
  <si>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</si>
  <si>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</si>
  <si>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</si>
  <si>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</si>
  <si>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</si>
  <si>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</si>
  <si>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</si>
  <si>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</si>
  <si>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</si>
  <si>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</si>
  <si>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</si>
  <si>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</si>
  <si>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</si>
  <si>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</si>
  <si>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</si>
  <si>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</si>
  <si>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</si>
  <si>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</si>
  <si>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</si>
  <si>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</si>
  <si>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</si>
  <si>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</si>
  <si>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</si>
  <si>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</si>
  <si>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</si>
  <si>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</si>
  <si>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</si>
  <si>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</si>
  <si>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</si>
  <si>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</si>
  <si>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</si>
  <si>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</si>
  <si>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</si>
  <si>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</si>
  <si>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</si>
  <si>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</si>
  <si>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</si>
  <si>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</si>
  <si>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</si>
  <si>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</si>
  <si>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</si>
  <si>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</si>
  <si>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</si>
  <si>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</si>
  <si>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</si>
  <si>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</si>
  <si>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</si>
  <si>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</si>
  <si>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</si>
  <si>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</si>
  <si>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</si>
  <si>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05/02/2022</t>
  </si>
  <si>
    <t>05/02/2023</t>
  </si>
  <si>
    <t>https://drive.google.com/file/d/1l9JsEtH6Y40joqSrLkyiygxQERMoBT11/view?usp=sharing</t>
  </si>
  <si>
    <t>12.882.148/0001-86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</si>
  <si>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</si>
  <si>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</si>
  <si>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</si>
  <si>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</si>
  <si>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</si>
  <si>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</si>
  <si>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</si>
  <si>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</si>
  <si>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</si>
  <si>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</si>
  <si>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</si>
  <si>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>FEVEREIRO/2023 - VERSÃO 1.0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</si>
  <si>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</si>
  <si>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</si>
  <si>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</si>
  <si>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</si>
  <si>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</si>
  <si>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</si>
  <si>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</si>
  <si>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</si>
  <si>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</si>
  <si>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</si>
  <si>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</si>
  <si>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</si>
  <si>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</si>
  <si>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</si>
  <si>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</si>
  <si>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</si>
  <si>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</si>
  <si>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</si>
  <si>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</si>
  <si>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</si>
  <si>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</si>
  <si>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</si>
  <si>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</si>
  <si>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</si>
  <si>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</si>
  <si>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</si>
  <si>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</si>
  <si>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</si>
  <si>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</si>
  <si>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</si>
  <si>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</si>
  <si>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</si>
  <si>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</si>
  <si>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</si>
  <si>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</si>
  <si>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</si>
  <si>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</si>
  <si>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</si>
  <si>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</si>
  <si>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</si>
  <si>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</si>
  <si>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</si>
  <si>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</si>
  <si>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</si>
  <si>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</si>
  <si>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</si>
  <si>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</si>
  <si>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</si>
  <si>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</si>
  <si>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</si>
  <si>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</si>
  <si>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</si>
  <si>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</si>
  <si>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</si>
  <si>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</si>
  <si>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</si>
  <si>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</si>
  <si>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</si>
  <si>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</si>
  <si>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</si>
  <si>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</si>
  <si>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</si>
  <si>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</si>
  <si>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</si>
  <si>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</si>
  <si>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</si>
  <si>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</si>
  <si>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</si>
  <si>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</si>
  <si>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</si>
  <si>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</si>
  <si>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</si>
  <si>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</si>
  <si>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</si>
  <si>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</si>
  <si>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</si>
  <si>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</si>
  <si>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</si>
  <si>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</si>
  <si>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</si>
  <si>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</si>
  <si>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</si>
  <si>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</si>
  <si>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</si>
  <si>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</si>
  <si>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</si>
  <si>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</si>
  <si>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</si>
  <si>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</si>
  <si>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</si>
  <si>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</si>
  <si>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</si>
  <si>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Percentual de turnover do mês de MARÇO/2023</t>
  </si>
  <si>
    <t>EMERSON MARQUES CARNEIRO DOS SANTOS</t>
  </si>
  <si>
    <t>GIBSON DE SOUZA LOBO</t>
  </si>
  <si>
    <t xml:space="preserve">MARIA EDUARDA DE OLIVEIRA SANTOS </t>
  </si>
  <si>
    <t xml:space="preserve">MARIANA MEDEIROS DA SILVA </t>
  </si>
  <si>
    <t>11/04/2023</t>
  </si>
  <si>
    <t>05/04/2023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</si>
  <si>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</si>
  <si>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</si>
  <si>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</si>
  <si>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</si>
  <si>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</si>
  <si>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</si>
  <si>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</si>
  <si>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</si>
  <si>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</si>
  <si>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</si>
  <si>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>ABRIL/2023</t>
  </si>
  <si>
    <t>UPA EDUARDO CAMPOS - SOTAVE
PLANILHA DÉBITO E CRÉDITO
 MÊS ABRIL/2023</t>
  </si>
  <si>
    <t>UPA EDUARDO CAMPOS - SOTAVE
SALDO DE PROVISÃO - ABRIL/2023</t>
  </si>
  <si>
    <t>ABRIL / 2023</t>
  </si>
  <si>
    <t>ABRIL /2023</t>
  </si>
  <si>
    <t>ANO 2 0 2 3 - Competência mês de ABRIL/2023</t>
  </si>
  <si>
    <t>30/04/2023</t>
  </si>
  <si>
    <t>05/05/2023</t>
  </si>
  <si>
    <t>2023-414/004</t>
  </si>
  <si>
    <t>2023-412/004</t>
  </si>
  <si>
    <t>1090</t>
  </si>
  <si>
    <t>JM SILVA MAQUINAS E EQUIPAMENTOS LTDA</t>
  </si>
  <si>
    <t>MATERIAL MANUTENÇÃO</t>
  </si>
  <si>
    <t>4156</t>
  </si>
  <si>
    <t>IVAN TEIXEIRA FABRICA DE PORTA BANNER</t>
  </si>
  <si>
    <t>PORTA BANNER</t>
  </si>
  <si>
    <t>28717</t>
  </si>
  <si>
    <t>AVIL TEXTIL LTDA</t>
  </si>
  <si>
    <t>RETIRADA DE MATERIAL</t>
  </si>
  <si>
    <t>0.2</t>
  </si>
  <si>
    <t xml:space="preserve">TRANSPORTAR COLABORADORA </t>
  </si>
  <si>
    <t>0.3</t>
  </si>
  <si>
    <t>TRANSPORTAR COLABORADORA</t>
  </si>
  <si>
    <t>0.4</t>
  </si>
  <si>
    <t>TRANSPORTAR MATERIAL</t>
  </si>
  <si>
    <t>04/2023</t>
  </si>
  <si>
    <t xml:space="preserve">MARYSTELLA BIONES DE LIMA </t>
  </si>
  <si>
    <t xml:space="preserve">REGINALDO CIPRIANO DE BRITO </t>
  </si>
  <si>
    <t>MARCOS GABRIEL BASTOS BEZERRA</t>
  </si>
  <si>
    <t>ALEXSANDRA  BARBOSA  SOUTO</t>
  </si>
  <si>
    <t>ELISANGELA CRISTINA SILVA DE LIMA</t>
  </si>
  <si>
    <t xml:space="preserve">MARIA LUIZA RODRIGUES  PINHEIRO GOMES </t>
  </si>
  <si>
    <t>ROGER GUILHRME XIMENES FELIPE</t>
  </si>
  <si>
    <t xml:space="preserve">MICHELY DE DE JESUS  BONIFACIO </t>
  </si>
  <si>
    <t>AVISO PREVIO REAVIDO</t>
  </si>
  <si>
    <t>MEDIA  VALOR AVISO PREVIO</t>
  </si>
  <si>
    <t>MEDIA HORAS AVISO PREVIO</t>
  </si>
  <si>
    <t>VANTAGEM AVISO PRÉVIO</t>
  </si>
  <si>
    <t>2º TERMO ADITIVO</t>
  </si>
  <si>
    <t>https://drive.google.com/drive/u/0/folders/1ex3nERQCPGDDYyKSJNQICbyoVIYxw0Mi</t>
  </si>
  <si>
    <t>25044</t>
  </si>
  <si>
    <t>30/03/2023</t>
  </si>
  <si>
    <t>26230324326435000199550010000250441965384866</t>
  </si>
  <si>
    <t>14902</t>
  </si>
  <si>
    <t>04/04/2023</t>
  </si>
  <si>
    <t>26230427058274000198550010000149021919942799</t>
  </si>
  <si>
    <t>14900</t>
  </si>
  <si>
    <t>26230427058274000198550010000149001783553759</t>
  </si>
  <si>
    <t>36197886000152</t>
  </si>
  <si>
    <t>GOLDMEDIC SAUDE E BEM ESTAR PRODUTOS MEDICOS LTDA</t>
  </si>
  <si>
    <t>9469</t>
  </si>
  <si>
    <t>13/04/2023</t>
  </si>
  <si>
    <t>26230436197886000152550010000094691025433130</t>
  </si>
  <si>
    <t>27029310000519</t>
  </si>
  <si>
    <t>OLINDA MATERIAIS HOSPITALARES LTDA</t>
  </si>
  <si>
    <t>1381</t>
  </si>
  <si>
    <t>26230427029310000519550010000013811000123733</t>
  </si>
  <si>
    <t>21216468000198</t>
  </si>
  <si>
    <t xml:space="preserve">SANMED DISTRIBUIDORA DE PRODUTOS MEDICO HOSPITALARES </t>
  </si>
  <si>
    <t>7915</t>
  </si>
  <si>
    <t>03/04/2023</t>
  </si>
  <si>
    <t>26230421216468000198550010000079151922023047</t>
  </si>
  <si>
    <t>11297</t>
  </si>
  <si>
    <t>31/03/2023</t>
  </si>
  <si>
    <t>26230323680034000170550010000112971039191712</t>
  </si>
  <si>
    <t>404367</t>
  </si>
  <si>
    <t>14/03/2023</t>
  </si>
  <si>
    <t>26230308778201000126550010004043671093577270</t>
  </si>
  <si>
    <t>12520483000134</t>
  </si>
  <si>
    <t>MEIRELLES DISTR. DE MEDICAMENTOS</t>
  </si>
  <si>
    <t>205105</t>
  </si>
  <si>
    <t>25230312520483000134550010002051051518005126</t>
  </si>
  <si>
    <t>PADRAO DIST DE PRODUTOS E EQUIP HOSP</t>
  </si>
  <si>
    <t>26230309441460000120550010003119582699020563</t>
  </si>
  <si>
    <t>407577</t>
  </si>
  <si>
    <t>26230408778201000126550010004075771936484200</t>
  </si>
  <si>
    <t>307881</t>
  </si>
  <si>
    <t>15/03/2023</t>
  </si>
  <si>
    <t>43230302520829000140550010003078811859139881</t>
  </si>
  <si>
    <t>160576</t>
  </si>
  <si>
    <t>27/04/2023</t>
  </si>
  <si>
    <t>26230408674752000140550010001605761171623060</t>
  </si>
  <si>
    <t>408878</t>
  </si>
  <si>
    <t>26/04/2023</t>
  </si>
  <si>
    <t>26230408778201000126550010004088781888074670</t>
  </si>
  <si>
    <t>22068</t>
  </si>
  <si>
    <t>26230408674752000301550010000220681571698144</t>
  </si>
  <si>
    <t>182424</t>
  </si>
  <si>
    <t>26230421596736000144550010001824241001899478</t>
  </si>
  <si>
    <t>26230423680034000170550010000116361082769623</t>
  </si>
  <si>
    <t>409048</t>
  </si>
  <si>
    <t>26230408778201000126550010004090481788032039</t>
  </si>
  <si>
    <t>206431</t>
  </si>
  <si>
    <t>25/04/2023</t>
  </si>
  <si>
    <t>25230412520483000134550010002064311518005120</t>
  </si>
  <si>
    <t>160276</t>
  </si>
  <si>
    <t>26230408674752000140550010001602761955240001</t>
  </si>
  <si>
    <t>55901</t>
  </si>
  <si>
    <t>26230421381761000100550010000559111296150587</t>
  </si>
  <si>
    <t>042023</t>
  </si>
  <si>
    <t>02/05/2023</t>
  </si>
  <si>
    <t>VVCMRXQG</t>
  </si>
  <si>
    <t>474</t>
  </si>
  <si>
    <t>JRRO72572</t>
  </si>
  <si>
    <t>4290</t>
  </si>
  <si>
    <t>03/05/2023</t>
  </si>
  <si>
    <t>26230518554757000192550010000042901118147018</t>
  </si>
  <si>
    <t>4289</t>
  </si>
  <si>
    <t>26230518554757000192550010000042891044116849</t>
  </si>
  <si>
    <t>19045</t>
  </si>
  <si>
    <t>9B766CFC</t>
  </si>
  <si>
    <t>16347</t>
  </si>
  <si>
    <t>2532</t>
  </si>
  <si>
    <t>CTF9BNET</t>
  </si>
  <si>
    <t>2533</t>
  </si>
  <si>
    <t>EL5PXUPX</t>
  </si>
  <si>
    <t>1798</t>
  </si>
  <si>
    <t>01/05/2023</t>
  </si>
  <si>
    <t>PWGX90389</t>
  </si>
  <si>
    <t>833</t>
  </si>
  <si>
    <t>PHKJAWGT</t>
  </si>
  <si>
    <t>BJSO62077</t>
  </si>
  <si>
    <t>06/04/2023</t>
  </si>
  <si>
    <t>20230410549158</t>
  </si>
  <si>
    <t>2ZXHRDXR</t>
  </si>
  <si>
    <t>NUTA91908</t>
  </si>
  <si>
    <t>202320</t>
  </si>
  <si>
    <t>17/04/2023</t>
  </si>
  <si>
    <t>58AD56202</t>
  </si>
  <si>
    <t>P3 GESTAO ADMINISTRATIVA LTDA</t>
  </si>
  <si>
    <t>SZ6FSUUF</t>
  </si>
  <si>
    <t>26230424380578002041556000000029351469824510</t>
  </si>
  <si>
    <t>26230424380578002041556010000016841227620174</t>
  </si>
  <si>
    <t>1679</t>
  </si>
  <si>
    <t>26230424380578002041556010000016791122082520</t>
  </si>
  <si>
    <t>1671</t>
  </si>
  <si>
    <t>26230424380578002041556001000016711726343682</t>
  </si>
  <si>
    <t>26230424380578002041554000000389771241259156</t>
  </si>
  <si>
    <t>1667</t>
  </si>
  <si>
    <t>26230424380578002041556010000016671476471660</t>
  </si>
  <si>
    <t>1659</t>
  </si>
  <si>
    <t>24/04/2023</t>
  </si>
  <si>
    <t>26230424380578002041556001000016591483804260</t>
  </si>
  <si>
    <t>868</t>
  </si>
  <si>
    <t>23/04/2023</t>
  </si>
  <si>
    <t>26230424380578002041556150000008681595313035</t>
  </si>
  <si>
    <t>1653</t>
  </si>
  <si>
    <t>20/04/2023</t>
  </si>
  <si>
    <t>26230424380578002041556010000016531437151786</t>
  </si>
  <si>
    <t>77</t>
  </si>
  <si>
    <t>16/04/2023</t>
  </si>
  <si>
    <t>26230424380578002041556070000000771545408922</t>
  </si>
  <si>
    <t>1631</t>
  </si>
  <si>
    <t>26230424380578002041556010000016311915537241</t>
  </si>
  <si>
    <t>18/04/2023</t>
  </si>
  <si>
    <t>26230424380578002041556010000016421523186262</t>
  </si>
  <si>
    <t>1648</t>
  </si>
  <si>
    <t>19/04/2023</t>
  </si>
  <si>
    <t>26230424380578002041556010000016481544427238</t>
  </si>
  <si>
    <t>1609</t>
  </si>
  <si>
    <t>26230424380578002041556010000016091667618220</t>
  </si>
  <si>
    <t>12/04/2023</t>
  </si>
  <si>
    <t>26230424380578002041556010000016011120489314</t>
  </si>
  <si>
    <t>1596</t>
  </si>
  <si>
    <t>26230424380578002041556010000015961187510034</t>
  </si>
  <si>
    <t>1093</t>
  </si>
  <si>
    <t>10/04/2023</t>
  </si>
  <si>
    <t>26230424380578002041556130000010931705075894</t>
  </si>
  <si>
    <t>1582</t>
  </si>
  <si>
    <t>26230424380578002041556010000015821976931997</t>
  </si>
  <si>
    <t>1570</t>
  </si>
  <si>
    <t>07/04/2023</t>
  </si>
  <si>
    <t>26230424380578002041556010000015701269449936</t>
  </si>
  <si>
    <t>1564</t>
  </si>
  <si>
    <t>26230424380578002041556010000015641587487982</t>
  </si>
  <si>
    <t>1557</t>
  </si>
  <si>
    <t>26230424380578002041556010000015571470361941</t>
  </si>
  <si>
    <t>1548</t>
  </si>
  <si>
    <t>26230424380578002041556010000015481413388926</t>
  </si>
  <si>
    <t>02/03/2023</t>
  </si>
  <si>
    <t>1539</t>
  </si>
  <si>
    <t>26230424380578002041556010000015391886878387</t>
  </si>
  <si>
    <t>SINGULAR SERVICOS DE SAUDE LTDA EPP</t>
  </si>
  <si>
    <t>18044</t>
  </si>
  <si>
    <t>DLKXAJD6</t>
  </si>
  <si>
    <t>23514668000152</t>
  </si>
  <si>
    <t>63572</t>
  </si>
  <si>
    <t>KKJ9FUKY</t>
  </si>
  <si>
    <t>3550308</t>
  </si>
  <si>
    <t>5.12</t>
  </si>
  <si>
    <t>11615</t>
  </si>
  <si>
    <t>26230423680034000170550010000116151571730568</t>
  </si>
  <si>
    <t>408687</t>
  </si>
  <si>
    <t>26230408778201000126550010004088671904530618</t>
  </si>
  <si>
    <t>408877</t>
  </si>
  <si>
    <t>26230408778201000126550010004088771951215894</t>
  </si>
  <si>
    <t xml:space="preserve">B </t>
  </si>
  <si>
    <t>408676</t>
  </si>
  <si>
    <t>24/06/2023</t>
  </si>
  <si>
    <t>26230408778201000126550010004086761459023601</t>
  </si>
  <si>
    <t>47</t>
  </si>
  <si>
    <t>25794</t>
  </si>
  <si>
    <t>28/04/2023</t>
  </si>
  <si>
    <t>26230424326435000199550010000257941190987187</t>
  </si>
  <si>
    <t>15544</t>
  </si>
  <si>
    <t>26230427058274000198550010000155441514614667</t>
  </si>
  <si>
    <t>25770</t>
  </si>
  <si>
    <t>26230424326435000199550010000257701773511888</t>
  </si>
  <si>
    <t>20265080000114</t>
  </si>
  <si>
    <t>26230420265080000114550010000010901323586653</t>
  </si>
  <si>
    <t>00162239000168</t>
  </si>
  <si>
    <t>35230400162239000168550010000041561000051453</t>
  </si>
  <si>
    <t>3509502</t>
  </si>
  <si>
    <t>04917296001132</t>
  </si>
  <si>
    <t>26230404917296001132550030000287171000287187</t>
  </si>
  <si>
    <t>3534401</t>
  </si>
  <si>
    <t>4</t>
  </si>
  <si>
    <t>32040335000120</t>
  </si>
  <si>
    <t xml:space="preserve">JL COMERCIO DE SISTEMA DE PREVENÇÃO </t>
  </si>
  <si>
    <t>3984</t>
  </si>
  <si>
    <t>BOMP22059</t>
  </si>
  <si>
    <t>46920911000138</t>
  </si>
  <si>
    <t>OZANIEL JERONIMO</t>
  </si>
  <si>
    <t>FLNN26070</t>
  </si>
  <si>
    <t>253567115</t>
  </si>
  <si>
    <t>15/04/2023</t>
  </si>
  <si>
    <t>5.18</t>
  </si>
  <si>
    <t>82901000000127</t>
  </si>
  <si>
    <t>INTELBRAS</t>
  </si>
  <si>
    <t>11673928</t>
  </si>
  <si>
    <t>51</t>
  </si>
  <si>
    <t>456</t>
  </si>
  <si>
    <t>04/05/2023</t>
  </si>
  <si>
    <t>E6BTRKLK</t>
  </si>
  <si>
    <t>10880000</t>
  </si>
  <si>
    <t>21/03/2023</t>
  </si>
  <si>
    <t>11024936</t>
  </si>
  <si>
    <t>11131574</t>
  </si>
  <si>
    <t>33218</t>
  </si>
  <si>
    <t>48967404</t>
  </si>
  <si>
    <t>1U2QN1WR</t>
  </si>
  <si>
    <t>14/04/2023</t>
  </si>
  <si>
    <t>49387857</t>
  </si>
  <si>
    <t>GGSJ5CIG</t>
  </si>
  <si>
    <t>18496</t>
  </si>
  <si>
    <t>NOLA32861</t>
  </si>
  <si>
    <t>11/05/2023</t>
  </si>
  <si>
    <t>FERREIRA COSTA</t>
  </si>
  <si>
    <t>26230410230480001960550100017570731103795590</t>
  </si>
  <si>
    <t>1757073</t>
  </si>
  <si>
    <t>FERREIRA COSTA CIA</t>
  </si>
  <si>
    <t>10230480001960</t>
  </si>
  <si>
    <t>17471548000112</t>
  </si>
  <si>
    <t>71871107000153</t>
  </si>
  <si>
    <t>07/05/2023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</si>
</sst>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</font>
    <font>
      <b/>
      <sz val="12"/>
      <color theme="1"/>
      <name val="Arial"/>
    </font>
    <font>
      <sz val="11"/>
      <name val="Calibri"/>
    </font>
    <font>
      <b/>
      <sz val="12"/>
      <color theme="0"/>
      <name val="Calibri"/>
    </font>
    <font>
      <sz val="11"/>
      <color theme="1"/>
      <name val="Calibri"/>
    </font>
    <font>
      <b/>
      <sz val="12"/>
      <color theme="0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i/>
      <sz val="14"/>
      <color theme="1"/>
      <name val="Calibri"/>
    </font>
    <font>
      <sz val="12"/>
      <color rgb="FF000000"/>
      <name val="Calibri"/>
    </font>
    <font>
      <sz val="14"/>
      <color rgb="FF000000"/>
      <name val="Calibri"/>
    </font>
    <font>
      <sz val="12"/>
      <color theme="1"/>
      <name val="Calibri"/>
    </font>
    <font>
      <sz val="14"/>
      <color theme="1"/>
      <name val="Calibri"/>
    </font>
    <font>
      <b/>
      <sz val="12"/>
      <color rgb="FF000000"/>
      <name val="Calibri"/>
    </font>
    <font>
      <b/>
      <sz val="14"/>
      <color rgb="FF000000"/>
      <name val="Calibri"/>
    </font>
    <font>
      <b/>
      <sz val="14"/>
      <color theme="0"/>
      <name val="Calibri"/>
    </font>
    <font>
      <b/>
      <sz val="12"/>
      <color theme="1"/>
      <name val="Calibri"/>
    </font>
    <font>
      <b/>
      <sz val="14"/>
      <color theme="1"/>
      <name val="Calibri"/>
    </font>
    <font>
      <i/>
      <sz val="12"/>
      <color theme="1"/>
      <name val="Calibri"/>
    </font>
    <font>
      <i/>
      <sz val="14"/>
      <color theme="1"/>
      <name val="Calibri"/>
    </font>
    <font>
      <i/>
      <sz val="12"/>
      <color rgb="FF000000"/>
      <name val="Calibri"/>
    </font>
    <font>
      <i/>
      <sz val="14"/>
      <color rgb="FF000000"/>
      <name val="Calibri"/>
    </font>
    <font>
      <b/>
      <sz val="10"/>
      <color rgb="FF000000"/>
      <name val="Calibri"/>
    </font>
    <font>
      <b/>
      <sz val="12"/>
      <color rgb="FF000000"/>
      <name val="Arial"/>
    </font>
    <font>
      <b/>
      <sz val="18"/>
      <color rgb="FF000000"/>
      <name val="Calibri"/>
    </font>
    <font>
      <b/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2"/>
      <color theme="1"/>
      <name val="Arial"/>
    </font>
    <font>
      <b/>
      <sz val="12"/>
      <color rgb="FF333333"/>
      <name val="Calibri"/>
    </font>
    <font>
      <sz val="16"/>
      <color rgb="FF333333"/>
      <name val="Calibri"/>
    </font>
    <font>
      <sz val="16"/>
      <color theme="1"/>
      <name val="Calibri"/>
    </font>
    <font>
      <b/>
      <sz val="14"/>
      <color rgb="FF333333"/>
      <name val="Arial"/>
    </font>
    <font>
      <b/>
      <sz val="14"/>
      <color rgb="FF333333"/>
      <name val="Calibri"/>
    </font>
    <font>
      <b/>
      <sz val="14"/>
      <color rgb="FF548DD4"/>
      <name val="Calibri"/>
    </font>
    <font>
      <b/>
      <sz val="16"/>
      <color rgb="FF333333"/>
      <name val="Calibri"/>
    </font>
    <font>
      <sz val="14"/>
      <color rgb="FF333333"/>
      <name val="Calibri"/>
    </font>
    <font>
      <b/>
      <u/>
      <sz val="16"/>
      <color rgb="FF333333"/>
      <name val="Calibri"/>
    </font>
    <font>
      <b/>
      <i/>
      <u/>
      <sz val="16"/>
      <color rgb="FF333333"/>
      <name val="Calibri"/>
    </font>
    <font>
      <b/>
      <i/>
      <u/>
      <sz val="16"/>
      <color rgb="FF333333"/>
      <name val="Calibri"/>
    </font>
    <font>
      <u/>
      <sz val="16"/>
      <color rgb="FF333333"/>
      <name val="Calibri"/>
    </font>
    <font>
      <b/>
      <sz val="11"/>
      <color theme="0"/>
      <name val="Calibri"/>
    </font>
    <font>
      <sz val="9"/>
      <color theme="1"/>
      <name val="Calibri"/>
    </font>
    <font>
      <b/>
      <sz val="18"/>
      <color theme="0"/>
      <name val="Arial"/>
    </font>
    <font>
      <b/>
      <sz val="11"/>
      <color theme="1"/>
      <name val="Arial"/>
    </font>
    <font>
      <b/>
      <sz val="13"/>
      <color theme="1"/>
      <name val="Arial"/>
    </font>
    <font>
      <b/>
      <sz val="13"/>
      <color theme="0"/>
      <name val="Calibri"/>
    </font>
    <font>
      <b/>
      <sz val="11"/>
      <color theme="0"/>
      <name val="Arial"/>
    </font>
    <font>
      <b/>
      <sz val="11"/>
      <color rgb="FF333300"/>
      <name val="Arial"/>
    </font>
    <font>
      <b/>
      <sz val="11"/>
      <color rgb="FF333300"/>
      <name val="Calibri"/>
    </font>
    <font>
      <sz val="10"/>
      <color rgb="FF333300"/>
      <name val="Calibri"/>
    </font>
    <font>
      <sz val="11"/>
      <color rgb="FF333300"/>
      <name val="Calibri"/>
    </font>
    <font>
      <b/>
      <sz val="11"/>
      <color theme="1"/>
      <name val="Calibri"/>
    </font>
    <font>
      <sz val="11"/>
      <color theme="0"/>
      <name val="Calibri"/>
    </font>
    <font>
      <sz val="9"/>
      <color rgb="FF000000"/>
      <name val="Calibri"/>
    </font>
    <font>
      <b/>
      <sz val="11"/>
      <color rgb="FF800000"/>
      <name val="Calibri"/>
    </font>
    <font>
      <b/>
      <sz val="10"/>
      <color theme="0"/>
      <name val="Arial"/>
    </font>
    <font>
      <b/>
      <i/>
      <sz val="12"/>
      <color theme="1"/>
      <name val="Calibri"/>
    </font>
    <font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</font>
    <font>
      <b/>
      <sz val="14"/>
      <color theme="0"/>
      <name val="Arial"/>
    </font>
    <font>
      <sz val="14"/>
      <color theme="1"/>
      <name val="Arial"/>
    </font>
    <font>
      <b/>
      <sz val="10"/>
      <color rgb="FFFF0000"/>
      <name val="Arial"/>
    </font>
    <font>
      <sz val="8"/>
      <color rgb="FF000080"/>
      <name val="Arial"/>
    </font>
    <font>
      <b/>
      <sz val="7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scheme val="minor"/>
    </font>
    <font>
      <sz val="12"/>
      <color indexed="63"/>
      <name val="Calibri"/>
      <family val="2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u/>
      <sz val="11"/>
      <color theme="10"/>
      <name val="Calibri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charset val="134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2" tint="-0.89996032593768116"/>
      <name val="Calibri"/>
      <family val="2"/>
      <scheme val="minor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u/>
      <sz val="12"/>
      <color theme="10"/>
      <name val="Calibri"/>
      <family val="2"/>
      <scheme val="minor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6"/>
      <color theme="0"/>
      <name val="Calibri"/>
      <family val="2"/>
      <scheme val="minor"/>
    </font>
    <font>
      <sz val="16"/>
      <color indexed="63"/>
      <name val="Calibri"/>
      <family val="2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indexed="63"/>
      <name val="Calibri"/>
      <family val="2"/>
    </font>
    <font>
      <b/>
      <sz val="12"/>
      <color indexed="63"/>
      <name val="Calibri"/>
      <family val="2"/>
    </font>
    <font>
      <sz val="16"/>
      <color theme="1"/>
      <name val="Calibri"/>
      <family val="2"/>
    </font>
    <font>
      <sz val="16"/>
      <color rgb="FF000000"/>
      <name val="Calibri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Calibri"/>
      <family val="2"/>
    </font>
    <font>
      <sz val="16"/>
      <name val="Calibri"/>
      <family val="2"/>
    </font>
    <font>
      <b/>
      <sz val="16"/>
      <color rgb="FF333333"/>
      <name val="Calibri"/>
      <family val="2"/>
    </font>
    <font>
      <sz val="16"/>
      <color rgb="FF333333"/>
      <name val="Calibri"/>
      <family val="2"/>
    </font>
    <font>
      <b/>
      <sz val="16"/>
      <color theme="1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theme="0"/>
      <name val="Calibri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333333"/>
      <name val="Calibri"/>
      <family val="2"/>
      <scheme val="minor"/>
    </font>
    <font>
      <sz val="14"/>
      <color rgb="FF4D5156"/>
      <name val="Calibri"/>
      <family val="2"/>
      <scheme val="minor"/>
    </font>
    <font>
      <sz val="14"/>
      <name val="Calibri"/>
      <family val="2"/>
      <charset val="1"/>
    </font>
    <font>
      <sz val="14"/>
      <name val="Arial"/>
      <family val="2"/>
    </font>
    <font>
      <sz val="14"/>
      <color theme="1"/>
      <name val="Calibri"/>
      <family val="2"/>
    </font>
    <font>
      <sz val="14"/>
      <color rgb="FF333333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F2F2F2"/>
        <bgColor rgb="FFF2F2F2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16885">
    <xf numFmtId="0" fontId="0" fillId="0" borderId="0"/>
    <xf numFmtId="43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76" fillId="0" borderId="30" applyBorder="0" applyProtection="0"/>
    <xf numFmtId="164" fontId="78" fillId="0" borderId="30" applyBorder="0" applyProtection="0"/>
    <xf numFmtId="0" fontId="5" fillId="0" borderId="30"/>
    <xf numFmtId="0" fontId="5" fillId="0" borderId="30"/>
    <xf numFmtId="0" fontId="78" fillId="0" borderId="30"/>
    <xf numFmtId="0" fontId="5" fillId="0" borderId="30"/>
    <xf numFmtId="164" fontId="79" fillId="0" borderId="30" applyBorder="0" applyProtection="0"/>
    <xf numFmtId="0" fontId="74" fillId="0" borderId="30"/>
    <xf numFmtId="0" fontId="82" fillId="0" borderId="0" applyNumberFormat="0" applyFill="0" applyBorder="0" applyAlignment="0" applyProtection="0"/>
    <xf numFmtId="0" fontId="97" fillId="0" borderId="30"/>
    <xf numFmtId="0" fontId="108" fillId="2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0" fontId="90" fillId="36" borderId="42" applyNumberForma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103" fillId="0" borderId="30" applyNumberFormat="0" applyFill="0" applyBorder="0" applyAlignment="0" applyProtection="0"/>
    <xf numFmtId="0" fontId="108" fillId="45" borderId="30" applyNumberFormat="0" applyBorder="0" applyAlignment="0" applyProtection="0"/>
    <xf numFmtId="0" fontId="92" fillId="33" borderId="45" applyNumberFormat="0" applyAlignment="0" applyProtection="0"/>
    <xf numFmtId="0" fontId="4" fillId="0" borderId="30"/>
    <xf numFmtId="0" fontId="4" fillId="39" borderId="30" applyNumberFormat="0" applyBorder="0" applyAlignment="0" applyProtection="0"/>
    <xf numFmtId="44" fontId="78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96" fillId="44" borderId="30" applyNumberFormat="0" applyBorder="0" applyAlignment="0" applyProtection="0"/>
    <xf numFmtId="0" fontId="109" fillId="0" borderId="30" applyNumberFormat="0" applyFill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98" fillId="26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112" fillId="0" borderId="30" applyNumberForma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76" fillId="0" borderId="30" applyNumberForma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98" fillId="56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85" fillId="0" borderId="30" applyNumberFormat="0" applyFill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76" fillId="0" borderId="30" applyNumberForma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44" fontId="107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108" fillId="58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98" fillId="59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98" fillId="6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96" fillId="29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108" fillId="6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118" fillId="5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115" fillId="62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98" fillId="68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98" fillId="64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98" fillId="65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98" fillId="7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56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98" fillId="64" borderId="30" applyNumberFormat="0" applyBorder="0" applyAlignment="0" applyProtection="0"/>
    <xf numFmtId="0" fontId="4" fillId="20" borderId="30" applyNumberFormat="0" applyBorder="0" applyAlignment="0" applyProtection="0"/>
    <xf numFmtId="0" fontId="86" fillId="5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96" fillId="52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08" fillId="57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98" fillId="61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96" fillId="53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108" fillId="63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98" fillId="57" borderId="30" applyNumberFormat="0" applyBorder="0" applyAlignment="0" applyProtection="0"/>
    <xf numFmtId="0" fontId="4" fillId="25" borderId="30" applyNumberFormat="0" applyBorder="0" applyAlignment="0" applyProtection="0"/>
    <xf numFmtId="0" fontId="94" fillId="0" borderId="30" applyNumberFormat="0" applyFill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96" fillId="54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108" fillId="7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96" fillId="47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108" fillId="67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98" fillId="68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96" fillId="5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96" fillId="22" borderId="30" applyNumberFormat="0" applyBorder="0" applyAlignment="0" applyProtection="0"/>
    <xf numFmtId="0" fontId="4" fillId="35" borderId="30" applyNumberFormat="0" applyBorder="0" applyAlignment="0" applyProtection="0"/>
    <xf numFmtId="0" fontId="108" fillId="69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89" fillId="36" borderId="4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5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117" fillId="60" borderId="30" applyNumberFormat="0" applyBorder="0" applyAlignment="0" applyProtection="0"/>
    <xf numFmtId="0" fontId="111" fillId="43" borderId="54" applyNumberFormat="0" applyAlignment="0" applyProtection="0"/>
    <xf numFmtId="43" fontId="4" fillId="0" borderId="30" applyFont="0" applyFill="0" applyBorder="0" applyAlignment="0" applyProtection="0"/>
    <xf numFmtId="0" fontId="91" fillId="0" borderId="44" applyNumberFormat="0" applyFill="0" applyAlignment="0" applyProtection="0"/>
    <xf numFmtId="0" fontId="78" fillId="0" borderId="30"/>
    <xf numFmtId="0" fontId="120" fillId="0" borderId="58" applyNumberFormat="0" applyFill="0" applyAlignment="0" applyProtection="0"/>
    <xf numFmtId="0" fontId="96" fillId="40" borderId="30" applyNumberFormat="0" applyBorder="0" applyAlignment="0" applyProtection="0"/>
    <xf numFmtId="0" fontId="108" fillId="66" borderId="30" applyNumberFormat="0" applyBorder="0" applyAlignment="0" applyProtection="0"/>
    <xf numFmtId="0" fontId="121" fillId="59" borderId="30" applyNumberFormat="0" applyBorder="0" applyAlignment="0" applyProtection="0"/>
    <xf numFmtId="0" fontId="96" fillId="27" borderId="30" applyNumberFormat="0" applyBorder="0" applyAlignment="0" applyProtection="0"/>
    <xf numFmtId="0" fontId="96" fillId="34" borderId="30" applyNumberFormat="0" applyBorder="0" applyAlignment="0" applyProtection="0"/>
    <xf numFmtId="0" fontId="108" fillId="63" borderId="30" applyNumberFormat="0" applyBorder="0" applyAlignment="0" applyProtection="0"/>
    <xf numFmtId="0" fontId="96" fillId="48" borderId="30" applyNumberFormat="0" applyBorder="0" applyAlignment="0" applyProtection="0"/>
    <xf numFmtId="0" fontId="108" fillId="71" borderId="30" applyNumberFormat="0" applyBorder="0" applyAlignment="0" applyProtection="0"/>
    <xf numFmtId="0" fontId="88" fillId="49" borderId="42" applyNumberFormat="0" applyAlignment="0" applyProtection="0"/>
    <xf numFmtId="0" fontId="122" fillId="70" borderId="56" applyNumberFormat="0" applyAlignment="0" applyProtection="0"/>
    <xf numFmtId="182" fontId="98" fillId="0" borderId="30" applyBorder="0" applyProtection="0"/>
    <xf numFmtId="0" fontId="78" fillId="0" borderId="30"/>
    <xf numFmtId="0" fontId="87" fillId="41" borderId="30" applyNumberFormat="0" applyBorder="0" applyAlignment="0" applyProtection="0"/>
    <xf numFmtId="0" fontId="4" fillId="0" borderId="30"/>
    <xf numFmtId="0" fontId="4" fillId="24" borderId="46" applyNumberFormat="0" applyFont="0" applyAlignment="0" applyProtection="0"/>
    <xf numFmtId="42" fontId="107" fillId="0" borderId="30" applyFont="0" applyFill="0" applyBorder="0" applyAlignment="0" applyProtection="0"/>
    <xf numFmtId="181" fontId="98" fillId="0" borderId="30" applyFont="0" applyFill="0" applyBorder="0" applyAlignment="0" applyProtection="0"/>
    <xf numFmtId="181" fontId="98" fillId="0" borderId="30" applyFont="0" applyFill="0" applyBorder="0" applyAlignment="0" applyProtection="0"/>
    <xf numFmtId="0" fontId="4" fillId="0" borderId="30"/>
    <xf numFmtId="0" fontId="78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98" fillId="0" borderId="30"/>
    <xf numFmtId="0" fontId="78" fillId="0" borderId="30"/>
    <xf numFmtId="0" fontId="4" fillId="0" borderId="30"/>
    <xf numFmtId="0" fontId="4" fillId="0" borderId="30"/>
    <xf numFmtId="0" fontId="4" fillId="0" borderId="30"/>
    <xf numFmtId="0" fontId="107" fillId="0" borderId="30"/>
    <xf numFmtId="0" fontId="4" fillId="0" borderId="30"/>
    <xf numFmtId="0" fontId="4" fillId="0" borderId="30"/>
    <xf numFmtId="0" fontId="78" fillId="0" borderId="30"/>
    <xf numFmtId="0" fontId="78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78" fillId="0" borderId="30"/>
    <xf numFmtId="0" fontId="4" fillId="0" borderId="30"/>
    <xf numFmtId="0" fontId="98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76" fillId="0" borderId="30" applyBorder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1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9" fontId="107" fillId="0" borderId="30" applyFont="0" applyFill="0" applyBorder="0" applyAlignment="0" applyProtection="0"/>
    <xf numFmtId="182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85" fillId="0" borderId="59" applyNumberFormat="0" applyFill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113" fillId="0" borderId="55" applyNumberFormat="0" applyFill="0" applyAlignment="0" applyProtection="0"/>
    <xf numFmtId="43" fontId="4" fillId="0" borderId="30" applyFont="0" applyFill="0" applyBorder="0" applyAlignment="0" applyProtection="0"/>
    <xf numFmtId="0" fontId="93" fillId="0" borderId="30" applyNumberFormat="0" applyFill="0" applyBorder="0" applyAlignment="0" applyProtection="0"/>
    <xf numFmtId="0" fontId="114" fillId="0" borderId="30" applyNumberFormat="0" applyFill="0" applyBorder="0" applyAlignment="0" applyProtection="0"/>
    <xf numFmtId="0" fontId="83" fillId="0" borderId="40" applyNumberFormat="0" applyFill="0" applyAlignment="0" applyProtection="0"/>
    <xf numFmtId="0" fontId="119" fillId="0" borderId="57" applyNumberFormat="0" applyFill="0" applyAlignment="0" applyProtection="0"/>
    <xf numFmtId="0" fontId="84" fillId="0" borderId="41" applyNumberFormat="0" applyFill="0" applyAlignment="0" applyProtection="0"/>
    <xf numFmtId="0" fontId="124" fillId="0" borderId="62" applyNumberFormat="0" applyFill="0" applyAlignment="0" applyProtection="0"/>
    <xf numFmtId="0" fontId="113" fillId="0" borderId="30" applyNumberFormat="0" applyFill="0" applyBorder="0" applyAlignment="0" applyProtection="0"/>
    <xf numFmtId="0" fontId="95" fillId="0" borderId="47" applyNumberFormat="0" applyFill="0" applyAlignment="0" applyProtection="0"/>
    <xf numFmtId="0" fontId="123" fillId="0" borderId="60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164" fontId="78" fillId="0" borderId="30" applyBorder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78" fillId="0" borderId="30"/>
    <xf numFmtId="43" fontId="78" fillId="0" borderId="30" applyFont="0" applyFill="0" applyBorder="0" applyAlignment="0" applyProtection="0"/>
    <xf numFmtId="0" fontId="78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44" fontId="107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2" fontId="107" fillId="0" borderId="30" applyFont="0" applyFill="0" applyBorder="0" applyAlignment="0" applyProtection="0"/>
    <xf numFmtId="0" fontId="4" fillId="0" borderId="30"/>
    <xf numFmtId="0" fontId="78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9" fontId="107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164" fontId="78" fillId="0" borderId="30" applyBorder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44" fontId="107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56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5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56" applyNumberFormat="0" applyAlignment="0" applyProtection="0"/>
    <xf numFmtId="0" fontId="4" fillId="0" borderId="30"/>
    <xf numFmtId="0" fontId="4" fillId="24" borderId="46" applyNumberFormat="0" applyFont="0" applyAlignment="0" applyProtection="0"/>
    <xf numFmtId="42" fontId="107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1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9" fontId="107" fillId="0" borderId="30" applyFont="0" applyFill="0" applyBorder="0" applyAlignment="0" applyProtection="0"/>
    <xf numFmtId="0" fontId="131" fillId="0" borderId="30" applyBorder="0" applyProtection="0"/>
    <xf numFmtId="43" fontId="4" fillId="0" borderId="30" applyFont="0" applyFill="0" applyBorder="0" applyAlignment="0" applyProtection="0"/>
    <xf numFmtId="0" fontId="123" fillId="0" borderId="60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0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98" fillId="72" borderId="61" applyNumberFormat="0" applyFont="0" applyAlignment="0" applyProtection="0"/>
    <xf numFmtId="0" fontId="122" fillId="70" borderId="56" applyNumberFormat="0" applyAlignment="0" applyProtection="0"/>
    <xf numFmtId="0" fontId="110" fillId="42" borderId="53" applyNumberFormat="0" applyAlignment="0" applyProtection="0"/>
    <xf numFmtId="0" fontId="116" fillId="42" borderId="56" applyNumberFormat="0" applyAlignment="0" applyProtection="0"/>
    <xf numFmtId="0" fontId="116" fillId="42" borderId="56" applyNumberFormat="0" applyAlignment="0" applyProtection="0"/>
    <xf numFmtId="0" fontId="123" fillId="0" borderId="60" applyNumberFormat="0" applyFill="0" applyAlignment="0" applyProtection="0"/>
    <xf numFmtId="0" fontId="110" fillId="42" borderId="53" applyNumberFormat="0" applyAlignment="0" applyProtection="0"/>
    <xf numFmtId="44" fontId="4" fillId="0" borderId="30" applyFont="0" applyFill="0" applyBorder="0" applyAlignment="0" applyProtection="0"/>
    <xf numFmtId="0" fontId="122" fillId="70" borderId="56" applyNumberFormat="0" applyAlignment="0" applyProtection="0"/>
    <xf numFmtId="0" fontId="98" fillId="72" borderId="61" applyNumberFormat="0" applyFont="0" applyAlignment="0" applyProtection="0"/>
    <xf numFmtId="0" fontId="98" fillId="72" borderId="61" applyNumberFormat="0" applyFont="0" applyAlignment="0" applyProtection="0"/>
    <xf numFmtId="0" fontId="123" fillId="0" borderId="60" applyNumberFormat="0" applyFill="0" applyAlignment="0" applyProtection="0"/>
    <xf numFmtId="44" fontId="4" fillId="0" borderId="30" applyFont="0" applyFill="0" applyBorder="0" applyAlignment="0" applyProtection="0"/>
    <xf numFmtId="0" fontId="122" fillId="70" borderId="56" applyNumberFormat="0" applyAlignment="0" applyProtection="0"/>
    <xf numFmtId="0" fontId="110" fillId="42" borderId="53" applyNumberFormat="0" applyAlignment="0" applyProtection="0"/>
    <xf numFmtId="0" fontId="116" fillId="42" borderId="56" applyNumberFormat="0" applyAlignment="0" applyProtection="0"/>
    <xf numFmtId="0" fontId="116" fillId="42" borderId="56" applyNumberFormat="0" applyAlignment="0" applyProtection="0"/>
    <xf numFmtId="0" fontId="110" fillId="42" borderId="53" applyNumberFormat="0" applyAlignment="0" applyProtection="0"/>
    <xf numFmtId="0" fontId="122" fillId="70" borderId="56" applyNumberFormat="0" applyAlignment="0" applyProtection="0"/>
    <xf numFmtId="0" fontId="98" fillId="72" borderId="61" applyNumberFormat="0" applyFont="0" applyAlignment="0" applyProtection="0"/>
    <xf numFmtId="0" fontId="123" fillId="0" borderId="60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78" fillId="0" borderId="30"/>
    <xf numFmtId="43" fontId="78" fillId="0" borderId="30" applyFont="0" applyFill="0" applyBorder="0" applyAlignment="0" applyProtection="0"/>
    <xf numFmtId="0" fontId="78" fillId="0" borderId="30"/>
    <xf numFmtId="0" fontId="132" fillId="0" borderId="30"/>
    <xf numFmtId="9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122" fillId="70" borderId="64" applyNumberFormat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22" fillId="70" borderId="64" applyNumberFormat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122" fillId="70" borderId="64" applyNumberForma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122" fillId="70" borderId="64" applyNumberFormat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22" fillId="70" borderId="64" applyNumberFormat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122" fillId="70" borderId="64" applyNumberForma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1" fontId="107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78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16" fillId="42" borderId="64" applyNumberForma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110" fillId="42" borderId="63" applyNumberFormat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122" fillId="70" borderId="64" applyNumberForma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98" fillId="72" borderId="6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123" fillId="0" borderId="65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44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9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2" borderId="30" applyNumberFormat="0" applyBorder="0" applyAlignment="0" applyProtection="0"/>
    <xf numFmtId="0" fontId="4" fillId="20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30" borderId="30" applyNumberFormat="0" applyBorder="0" applyAlignment="0" applyProtection="0"/>
    <xf numFmtId="44" fontId="4" fillId="0" borderId="30" applyFont="0" applyFill="0" applyBorder="0" applyAlignment="0" applyProtection="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39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39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7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1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32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25" borderId="30" applyNumberFormat="0" applyBorder="0" applyAlignment="0" applyProtection="0"/>
    <xf numFmtId="0" fontId="4" fillId="32" borderId="30" applyNumberFormat="0" applyBorder="0" applyAlignment="0" applyProtection="0"/>
    <xf numFmtId="0" fontId="4" fillId="32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0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0" borderId="30"/>
    <xf numFmtId="0" fontId="4" fillId="35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8" borderId="30" applyNumberFormat="0" applyBorder="0" applyAlignment="0" applyProtection="0"/>
    <xf numFmtId="0" fontId="4" fillId="23" borderId="30" applyNumberFormat="0" applyBorder="0" applyAlignment="0" applyProtection="0"/>
    <xf numFmtId="0" fontId="4" fillId="21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0" borderId="30"/>
    <xf numFmtId="0" fontId="4" fillId="23" borderId="30" applyNumberFormat="0" applyBorder="0" applyAlignment="0" applyProtection="0"/>
    <xf numFmtId="0" fontId="4" fillId="39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46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46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46" applyNumberFormat="0" applyFon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43" fontId="4" fillId="0" borderId="30" applyFont="0" applyFill="0" applyBorder="0" applyAlignment="0" applyProtection="0"/>
    <xf numFmtId="0" fontId="4" fillId="35" borderId="30" applyNumberFormat="0" applyBorder="0" applyAlignment="0" applyProtection="0"/>
    <xf numFmtId="0" fontId="4" fillId="31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0" borderId="30"/>
    <xf numFmtId="0" fontId="4" fillId="21" borderId="30" applyNumberFormat="0" applyBorder="0" applyAlignment="0" applyProtection="0"/>
    <xf numFmtId="0" fontId="4" fillId="37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1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1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0" borderId="30"/>
    <xf numFmtId="0" fontId="4" fillId="39" borderId="30" applyNumberFormat="0" applyBorder="0" applyAlignment="0" applyProtection="0"/>
    <xf numFmtId="0" fontId="4" fillId="39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9" borderId="30" applyNumberFormat="0" applyBorder="0" applyAlignment="0" applyProtection="0"/>
    <xf numFmtId="0" fontId="4" fillId="23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24" borderId="46" applyNumberFormat="0" applyFont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5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0" borderId="3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4" borderId="46" applyNumberFormat="0" applyFont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5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0" borderId="30"/>
    <xf numFmtId="0" fontId="4" fillId="0" borderId="3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43" fontId="4" fillId="0" borderId="30" applyFont="0" applyFill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23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0" borderId="3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5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0" borderId="3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0" fontId="4" fillId="24" borderId="46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44" fontId="4" fillId="0" borderId="30" applyFont="0" applyFill="0" applyBorder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44" fontId="4" fillId="0" borderId="30" applyFont="0" applyFill="0" applyBorder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44" fontId="4" fillId="0" borderId="30" applyFont="0" applyFill="0" applyBorder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44" fontId="4" fillId="0" borderId="30" applyFont="0" applyFill="0" applyBorder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6" fillId="42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98" fillId="72" borderId="66" applyNumberFormat="0" applyFon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110" fillId="42" borderId="63" applyNumberFormat="0" applyAlignment="0" applyProtection="0"/>
    <xf numFmtId="0" fontId="116" fillId="42" borderId="64" applyNumberFormat="0" applyAlignment="0" applyProtection="0"/>
    <xf numFmtId="0" fontId="98" fillId="72" borderId="66" applyNumberFormat="0" applyFon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  <xf numFmtId="0" fontId="122" fillId="70" borderId="64" applyNumberFormat="0" applyAlignment="0" applyProtection="0"/>
    <xf numFmtId="0" fontId="98" fillId="72" borderId="66" applyNumberFormat="0" applyFont="0" applyAlignment="0" applyProtection="0"/>
    <xf numFmtId="0" fontId="123" fillId="0" borderId="65" applyNumberFormat="0" applyFill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10" fillId="42" borderId="63" applyNumberFormat="0" applyAlignment="0" applyProtection="0"/>
    <xf numFmtId="0" fontId="123" fillId="0" borderId="65" applyNumberFormat="0" applyFill="0" applyAlignment="0" applyProtection="0"/>
    <xf numFmtId="0" fontId="116" fillId="42" borderId="64" applyNumberFormat="0" applyAlignment="0" applyProtection="0"/>
    <xf numFmtId="0" fontId="122" fillId="70" borderId="64" applyNumberFormat="0" applyAlignment="0" applyProtection="0"/>
    <xf numFmtId="0" fontId="110" fillId="42" borderId="63" applyNumberFormat="0" applyAlignment="0" applyProtection="0"/>
    <xf numFmtId="0" fontId="122" fillId="70" borderId="64" applyNumberFormat="0" applyAlignment="0" applyProtection="0"/>
    <xf numFmtId="0" fontId="123" fillId="0" borderId="65" applyNumberFormat="0" applyFill="0" applyAlignment="0" applyProtection="0"/>
  </cellStyleXfs>
  <cellXfs count="827">
    <xf numFmtId="0" fontId="0" fillId="0" borderId="0" xfId="0"/>
    <xf numFmtId="0" fontId="6" fillId="0" borderId="0" xfId="0" applyFont="1"/>
    <xf numFmtId="0" fontId="10" fillId="0" borderId="0" xfId="0" applyFont="1"/>
    <xf numFmtId="0" fontId="6" fillId="0" borderId="0" xfId="0" applyFont="1" applyAlignment="1">
      <alignment vertical="center"/>
    </xf>
    <xf numFmtId="0" fontId="11" fillId="2" borderId="12" xfId="0" applyFont="1" applyFill="1" applyBorder="1" applyAlignment="1">
      <alignment vertical="center" wrapText="1"/>
    </xf>
    <xf numFmtId="0" fontId="11" fillId="2" borderId="12" xfId="0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64" fontId="7" fillId="0" borderId="13" xfId="0" applyNumberFormat="1" applyFont="1" applyBorder="1" applyAlignment="1">
      <alignment horizontal="left" vertical="center"/>
    </xf>
    <xf numFmtId="164" fontId="14" fillId="0" borderId="14" xfId="0" applyNumberFormat="1" applyFont="1" applyBorder="1" applyAlignment="1">
      <alignment vertical="center" wrapText="1"/>
    </xf>
    <xf numFmtId="164" fontId="14" fillId="0" borderId="5" xfId="0" applyNumberFormat="1" applyFont="1" applyBorder="1" applyAlignment="1">
      <alignment vertical="center" wrapText="1"/>
    </xf>
    <xf numFmtId="164" fontId="16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left" vertical="center"/>
    </xf>
    <xf numFmtId="164" fontId="17" fillId="0" borderId="8" xfId="0" applyNumberFormat="1" applyFont="1" applyBorder="1" applyAlignment="1">
      <alignment vertical="center"/>
    </xf>
    <xf numFmtId="167" fontId="16" fillId="0" borderId="0" xfId="0" applyNumberFormat="1" applyFont="1" applyAlignment="1">
      <alignment vertical="center"/>
    </xf>
    <xf numFmtId="0" fontId="6" fillId="0" borderId="18" xfId="0" applyFont="1" applyBorder="1" applyAlignment="1">
      <alignment vertical="center"/>
    </xf>
    <xf numFmtId="0" fontId="16" fillId="0" borderId="18" xfId="0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19" xfId="0" applyFont="1" applyBorder="1" applyAlignment="1">
      <alignment horizontal="center" vertical="top"/>
    </xf>
    <xf numFmtId="164" fontId="20" fillId="3" borderId="20" xfId="0" applyNumberFormat="1" applyFont="1" applyFill="1" applyBorder="1" applyAlignment="1">
      <alignment horizontal="left" vertical="center"/>
    </xf>
    <xf numFmtId="164" fontId="20" fillId="3" borderId="21" xfId="0" applyNumberFormat="1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32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33" fillId="0" borderId="0" xfId="0" applyNumberFormat="1" applyFont="1" applyAlignment="1">
      <alignment horizontal="left" vertical="center"/>
    </xf>
    <xf numFmtId="164" fontId="33" fillId="0" borderId="8" xfId="0" applyNumberFormat="1" applyFont="1" applyBorder="1" applyAlignment="1">
      <alignment vertical="center"/>
    </xf>
    <xf numFmtId="0" fontId="32" fillId="0" borderId="7" xfId="0" applyFont="1" applyBorder="1" applyAlignment="1">
      <alignment horizontal="left" vertical="center"/>
    </xf>
    <xf numFmtId="0" fontId="20" fillId="3" borderId="22" xfId="0" applyFont="1" applyFill="1" applyBorder="1" applyAlignment="1">
      <alignment horizontal="left" vertical="center"/>
    </xf>
    <xf numFmtId="0" fontId="20" fillId="3" borderId="17" xfId="0" applyFont="1" applyFill="1" applyBorder="1" applyAlignment="1">
      <alignment horizontal="left" vertical="center"/>
    </xf>
    <xf numFmtId="164" fontId="21" fillId="3" borderId="17" xfId="0" applyNumberFormat="1" applyFont="1" applyFill="1" applyBorder="1" applyAlignment="1">
      <alignment horizontal="center" vertical="center"/>
    </xf>
    <xf numFmtId="164" fontId="21" fillId="3" borderId="23" xfId="0" applyNumberFormat="1" applyFont="1" applyFill="1" applyBorder="1" applyAlignment="1">
      <alignment horizontal="center" vertical="center"/>
    </xf>
    <xf numFmtId="0" fontId="34" fillId="0" borderId="7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164" fontId="33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164" fontId="21" fillId="0" borderId="0" xfId="0" applyNumberFormat="1" applyFont="1" applyAlignment="1">
      <alignment horizontal="center" vertical="center"/>
    </xf>
    <xf numFmtId="164" fontId="20" fillId="3" borderId="17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18" fillId="0" borderId="0" xfId="0" applyFont="1" applyAlignment="1">
      <alignment horizontal="center"/>
    </xf>
    <xf numFmtId="0" fontId="9" fillId="2" borderId="13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37" fillId="0" borderId="0" xfId="0" applyFont="1"/>
    <xf numFmtId="164" fontId="12" fillId="0" borderId="0" xfId="0" applyNumberFormat="1" applyFont="1" applyAlignment="1">
      <alignment horizontal="center" vertical="center"/>
    </xf>
    <xf numFmtId="164" fontId="7" fillId="5" borderId="12" xfId="0" applyNumberFormat="1" applyFont="1" applyFill="1" applyBorder="1" applyAlignment="1">
      <alignment vertical="center" wrapText="1"/>
    </xf>
    <xf numFmtId="0" fontId="39" fillId="0" borderId="19" xfId="0" applyFont="1" applyBorder="1" applyAlignment="1">
      <alignment horizontal="center" wrapText="1"/>
    </xf>
    <xf numFmtId="49" fontId="36" fillId="0" borderId="0" xfId="0" applyNumberFormat="1" applyFont="1" applyAlignment="1">
      <alignment horizontal="center" vertical="center"/>
    </xf>
    <xf numFmtId="0" fontId="40" fillId="0" borderId="0" xfId="0" applyFont="1"/>
    <xf numFmtId="0" fontId="41" fillId="0" borderId="0" xfId="0" applyFont="1" applyAlignment="1">
      <alignment horizontal="center"/>
    </xf>
    <xf numFmtId="0" fontId="42" fillId="0" borderId="0" xfId="0" applyFont="1"/>
    <xf numFmtId="0" fontId="40" fillId="0" borderId="0" xfId="0" applyFont="1" applyAlignment="1">
      <alignment horizontal="right"/>
    </xf>
    <xf numFmtId="0" fontId="43" fillId="0" borderId="19" xfId="0" applyFont="1" applyBorder="1" applyAlignment="1">
      <alignment horizontal="right"/>
    </xf>
    <xf numFmtId="0" fontId="43" fillId="0" borderId="19" xfId="0" applyFont="1" applyBorder="1" applyAlignment="1">
      <alignment horizontal="center"/>
    </xf>
    <xf numFmtId="0" fontId="43" fillId="0" borderId="19" xfId="0" applyFont="1" applyBorder="1" applyAlignment="1">
      <alignment horizontal="left"/>
    </xf>
    <xf numFmtId="0" fontId="43" fillId="0" borderId="0" xfId="0" applyFont="1"/>
    <xf numFmtId="0" fontId="43" fillId="0" borderId="18" xfId="0" applyFont="1" applyBorder="1"/>
    <xf numFmtId="164" fontId="40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45" fillId="0" borderId="0" xfId="0" applyFont="1"/>
    <xf numFmtId="171" fontId="46" fillId="0" borderId="0" xfId="0" applyNumberFormat="1" applyFont="1"/>
    <xf numFmtId="0" fontId="47" fillId="0" borderId="0" xfId="0" applyFont="1"/>
    <xf numFmtId="49" fontId="10" fillId="0" borderId="13" xfId="0" applyNumberFormat="1" applyFont="1" applyBorder="1" applyAlignment="1">
      <alignment horizontal="center"/>
    </xf>
    <xf numFmtId="14" fontId="10" fillId="0" borderId="13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168" fontId="48" fillId="2" borderId="13" xfId="0" applyNumberFormat="1" applyFont="1" applyFill="1" applyBorder="1"/>
    <xf numFmtId="0" fontId="34" fillId="0" borderId="13" xfId="0" applyFont="1" applyBorder="1" applyAlignment="1">
      <alignment horizontal="center"/>
    </xf>
    <xf numFmtId="168" fontId="10" fillId="0" borderId="13" xfId="0" applyNumberFormat="1" applyFont="1" applyBorder="1"/>
    <xf numFmtId="168" fontId="10" fillId="0" borderId="0" xfId="0" applyNumberFormat="1" applyFont="1"/>
    <xf numFmtId="174" fontId="10" fillId="0" borderId="0" xfId="0" applyNumberFormat="1" applyFont="1"/>
    <xf numFmtId="0" fontId="48" fillId="2" borderId="13" xfId="0" applyFont="1" applyFill="1" applyBorder="1" applyAlignment="1">
      <alignment horizontal="center"/>
    </xf>
    <xf numFmtId="175" fontId="48" fillId="2" borderId="13" xfId="0" applyNumberFormat="1" applyFont="1" applyFill="1" applyBorder="1"/>
    <xf numFmtId="0" fontId="10" fillId="0" borderId="13" xfId="0" applyFont="1" applyBorder="1"/>
    <xf numFmtId="0" fontId="48" fillId="2" borderId="13" xfId="0" applyFont="1" applyFill="1" applyBorder="1"/>
    <xf numFmtId="49" fontId="55" fillId="4" borderId="13" xfId="0" applyNumberFormat="1" applyFont="1" applyFill="1" applyBorder="1" applyAlignment="1">
      <alignment horizontal="center" vertical="center" wrapText="1"/>
    </xf>
    <xf numFmtId="4" fontId="56" fillId="4" borderId="13" xfId="0" applyNumberFormat="1" applyFont="1" applyFill="1" applyBorder="1" applyAlignment="1">
      <alignment horizontal="center" vertical="center"/>
    </xf>
    <xf numFmtId="0" fontId="57" fillId="0" borderId="13" xfId="0" applyFont="1" applyBorder="1" applyAlignment="1">
      <alignment vertical="center" wrapText="1"/>
    </xf>
    <xf numFmtId="4" fontId="58" fillId="0" borderId="13" xfId="0" applyNumberFormat="1" applyFont="1" applyBorder="1" applyAlignment="1">
      <alignment vertical="center"/>
    </xf>
    <xf numFmtId="4" fontId="10" fillId="0" borderId="13" xfId="0" applyNumberFormat="1" applyFont="1" applyBorder="1" applyAlignment="1">
      <alignment vertical="center"/>
    </xf>
    <xf numFmtId="49" fontId="51" fillId="4" borderId="13" xfId="0" applyNumberFormat="1" applyFont="1" applyFill="1" applyBorder="1" applyAlignment="1">
      <alignment horizontal="left" vertical="center" wrapText="1"/>
    </xf>
    <xf numFmtId="4" fontId="59" fillId="4" borderId="13" xfId="0" applyNumberFormat="1" applyFont="1" applyFill="1" applyBorder="1" applyAlignment="1">
      <alignment vertical="center"/>
    </xf>
    <xf numFmtId="166" fontId="60" fillId="2" borderId="13" xfId="0" applyNumberFormat="1" applyFont="1" applyFill="1" applyBorder="1"/>
    <xf numFmtId="4" fontId="53" fillId="2" borderId="13" xfId="0" applyNumberFormat="1" applyFont="1" applyFill="1" applyBorder="1" applyAlignment="1">
      <alignment horizontal="right" vertical="center"/>
    </xf>
    <xf numFmtId="0" fontId="33" fillId="0" borderId="0" xfId="0" applyFont="1"/>
    <xf numFmtId="164" fontId="7" fillId="0" borderId="0" xfId="0" applyNumberFormat="1" applyFont="1" applyAlignment="1">
      <alignment vertical="center"/>
    </xf>
    <xf numFmtId="164" fontId="12" fillId="0" borderId="0" xfId="0" applyNumberFormat="1" applyFont="1" applyAlignment="1">
      <alignment vertical="center"/>
    </xf>
    <xf numFmtId="167" fontId="9" fillId="2" borderId="13" xfId="0" applyNumberFormat="1" applyFont="1" applyFill="1" applyBorder="1" applyAlignment="1">
      <alignment horizontal="center" vertical="center" wrapText="1"/>
    </xf>
    <xf numFmtId="49" fontId="36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164" fontId="16" fillId="0" borderId="13" xfId="0" applyNumberFormat="1" applyFont="1" applyBorder="1" applyAlignment="1">
      <alignment vertical="center"/>
    </xf>
    <xf numFmtId="0" fontId="20" fillId="0" borderId="13" xfId="0" applyFont="1" applyBorder="1" applyAlignment="1">
      <alignment horizontal="center"/>
    </xf>
    <xf numFmtId="166" fontId="63" fillId="2" borderId="13" xfId="0" applyNumberFormat="1" applyFont="1" applyFill="1" applyBorder="1"/>
    <xf numFmtId="0" fontId="20" fillId="0" borderId="0" xfId="0" applyFont="1" applyAlignment="1">
      <alignment horizontal="center" vertical="center" wrapText="1"/>
    </xf>
    <xf numFmtId="0" fontId="16" fillId="0" borderId="0" xfId="0" applyFont="1"/>
    <xf numFmtId="164" fontId="23" fillId="4" borderId="13" xfId="0" applyNumberFormat="1" applyFont="1" applyFill="1" applyBorder="1" applyAlignment="1">
      <alignment horizontal="center" vertical="center"/>
    </xf>
    <xf numFmtId="164" fontId="23" fillId="4" borderId="13" xfId="0" applyNumberFormat="1" applyFont="1" applyFill="1" applyBorder="1" applyAlignment="1">
      <alignment vertical="center"/>
    </xf>
    <xf numFmtId="164" fontId="64" fillId="10" borderId="13" xfId="0" applyNumberFormat="1" applyFont="1" applyFill="1" applyBorder="1" applyAlignment="1">
      <alignment horizontal="right" vertical="center"/>
    </xf>
    <xf numFmtId="164" fontId="25" fillId="10" borderId="13" xfId="0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164" fontId="18" fillId="5" borderId="13" xfId="0" applyNumberFormat="1" applyFont="1" applyFill="1" applyBorder="1" applyAlignment="1">
      <alignment vertical="center"/>
    </xf>
    <xf numFmtId="0" fontId="20" fillId="0" borderId="13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vertical="center"/>
    </xf>
    <xf numFmtId="0" fontId="20" fillId="0" borderId="0" xfId="0" applyFont="1" applyAlignment="1">
      <alignment horizontal="center"/>
    </xf>
    <xf numFmtId="166" fontId="16" fillId="0" borderId="13" xfId="0" applyNumberFormat="1" applyFont="1" applyBorder="1" applyAlignment="1">
      <alignment vertical="center"/>
    </xf>
    <xf numFmtId="166" fontId="48" fillId="2" borderId="13" xfId="0" applyNumberFormat="1" applyFont="1" applyFill="1" applyBorder="1"/>
    <xf numFmtId="166" fontId="33" fillId="0" borderId="0" xfId="0" applyNumberFormat="1" applyFont="1"/>
    <xf numFmtId="0" fontId="34" fillId="0" borderId="0" xfId="0" applyFont="1"/>
    <xf numFmtId="166" fontId="34" fillId="0" borderId="0" xfId="0" applyNumberFormat="1" applyFont="1"/>
    <xf numFmtId="0" fontId="10" fillId="5" borderId="13" xfId="0" applyFont="1" applyFill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/>
    </xf>
    <xf numFmtId="49" fontId="65" fillId="0" borderId="13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10" fillId="0" borderId="13" xfId="0" applyNumberFormat="1" applyFont="1" applyBorder="1" applyAlignment="1">
      <alignment horizontal="center" vertical="center"/>
    </xf>
    <xf numFmtId="0" fontId="48" fillId="2" borderId="34" xfId="0" applyFont="1" applyFill="1" applyBorder="1" applyAlignment="1">
      <alignment horizontal="center" vertical="center" wrapText="1"/>
    </xf>
    <xf numFmtId="49" fontId="10" fillId="5" borderId="12" xfId="0" applyNumberFormat="1" applyFont="1" applyFill="1" applyBorder="1" applyAlignment="1">
      <alignment horizontal="center"/>
    </xf>
    <xf numFmtId="176" fontId="10" fillId="0" borderId="13" xfId="0" applyNumberFormat="1" applyFont="1" applyBorder="1" applyAlignment="1">
      <alignment horizontal="right" vertical="center"/>
    </xf>
    <xf numFmtId="1" fontId="10" fillId="0" borderId="13" xfId="0" applyNumberFormat="1" applyFont="1" applyBorder="1" applyAlignment="1">
      <alignment horizontal="center"/>
    </xf>
    <xf numFmtId="49" fontId="10" fillId="0" borderId="0" xfId="0" applyNumberFormat="1" applyFont="1"/>
    <xf numFmtId="177" fontId="65" fillId="5" borderId="13" xfId="0" applyNumberFormat="1" applyFont="1" applyFill="1" applyBorder="1" applyAlignment="1">
      <alignment horizontal="center" wrapText="1"/>
    </xf>
    <xf numFmtId="49" fontId="66" fillId="0" borderId="13" xfId="0" applyNumberFormat="1" applyFont="1" applyBorder="1" applyAlignment="1">
      <alignment horizontal="center" vertical="center" wrapText="1"/>
    </xf>
    <xf numFmtId="49" fontId="65" fillId="5" borderId="12" xfId="0" applyNumberFormat="1" applyFont="1" applyFill="1" applyBorder="1" applyAlignment="1">
      <alignment horizontal="center"/>
    </xf>
    <xf numFmtId="49" fontId="6" fillId="0" borderId="13" xfId="0" applyNumberFormat="1" applyFont="1" applyBorder="1" applyAlignment="1">
      <alignment horizontal="center" vertical="center" wrapText="1"/>
    </xf>
    <xf numFmtId="49" fontId="67" fillId="0" borderId="0" xfId="0" applyNumberFormat="1" applyFont="1" applyAlignment="1">
      <alignment horizontal="center" vertical="center" wrapText="1"/>
    </xf>
    <xf numFmtId="178" fontId="16" fillId="5" borderId="13" xfId="0" applyNumberFormat="1" applyFont="1" applyFill="1" applyBorder="1" applyAlignment="1">
      <alignment horizontal="right" vertical="center"/>
    </xf>
    <xf numFmtId="49" fontId="67" fillId="0" borderId="13" xfId="0" applyNumberFormat="1" applyFont="1" applyBorder="1" applyAlignment="1">
      <alignment horizontal="center" vertical="center" wrapText="1"/>
    </xf>
    <xf numFmtId="0" fontId="70" fillId="3" borderId="17" xfId="0" applyFont="1" applyFill="1" applyBorder="1" applyAlignment="1">
      <alignment horizontal="center"/>
    </xf>
    <xf numFmtId="164" fontId="35" fillId="0" borderId="0" xfId="0" applyNumberFormat="1" applyFont="1" applyAlignment="1">
      <alignment vertical="center"/>
    </xf>
    <xf numFmtId="0" fontId="71" fillId="3" borderId="17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17" fontId="12" fillId="6" borderId="13" xfId="0" applyNumberFormat="1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vertical="center"/>
    </xf>
    <xf numFmtId="0" fontId="12" fillId="0" borderId="13" xfId="0" applyFont="1" applyBorder="1" applyAlignment="1">
      <alignment horizontal="center" vertical="center"/>
    </xf>
    <xf numFmtId="0" fontId="13" fillId="0" borderId="13" xfId="0" applyFont="1" applyBorder="1" applyAlignment="1">
      <alignment vertical="center" wrapText="1"/>
    </xf>
    <xf numFmtId="0" fontId="12" fillId="6" borderId="13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63" fillId="2" borderId="13" xfId="0" applyFont="1" applyFill="1" applyBorder="1" applyAlignment="1">
      <alignment horizontal="center" vertical="center"/>
    </xf>
    <xf numFmtId="0" fontId="77" fillId="0" borderId="38" xfId="3" applyFont="1" applyBorder="1" applyAlignment="1" applyProtection="1">
      <alignment horizontal="center" vertical="center"/>
      <protection locked="0"/>
    </xf>
    <xf numFmtId="43" fontId="16" fillId="0" borderId="0" xfId="0" applyNumberFormat="1" applyFont="1" applyAlignment="1">
      <alignment vertical="center"/>
    </xf>
    <xf numFmtId="49" fontId="128" fillId="18" borderId="38" xfId="0" applyNumberFormat="1" applyFont="1" applyFill="1" applyBorder="1" applyAlignment="1" applyProtection="1">
      <alignment horizontal="center" vertical="center"/>
      <protection locked="0"/>
    </xf>
    <xf numFmtId="49" fontId="128" fillId="18" borderId="39" xfId="0" applyNumberFormat="1" applyFont="1" applyFill="1" applyBorder="1" applyAlignment="1" applyProtection="1">
      <alignment horizontal="center"/>
      <protection locked="0"/>
    </xf>
    <xf numFmtId="0" fontId="98" fillId="0" borderId="30" xfId="540" applyAlignment="1" applyProtection="1">
      <alignment vertical="center"/>
      <protection locked="0"/>
    </xf>
    <xf numFmtId="0" fontId="101" fillId="17" borderId="38" xfId="545" applyFont="1" applyFill="1" applyBorder="1" applyAlignment="1" applyProtection="1">
      <alignment horizontal="center" vertical="center" wrapText="1"/>
    </xf>
    <xf numFmtId="0" fontId="98" fillId="0" borderId="30" xfId="540" applyAlignment="1" applyProtection="1">
      <alignment horizontal="center" vertical="center"/>
      <protection locked="0"/>
    </xf>
    <xf numFmtId="49" fontId="104" fillId="0" borderId="38" xfId="540" applyNumberFormat="1" applyFont="1" applyBorder="1" applyAlignment="1" applyProtection="1">
      <alignment horizontal="center" vertical="center" wrapText="1"/>
      <protection locked="0"/>
    </xf>
    <xf numFmtId="0" fontId="102" fillId="19" borderId="38" xfId="540" applyFont="1" applyFill="1" applyBorder="1" applyAlignment="1">
      <alignment horizontal="center" vertical="center" wrapText="1"/>
    </xf>
    <xf numFmtId="0" fontId="103" fillId="18" borderId="38" xfId="25" applyFill="1" applyBorder="1" applyProtection="1">
      <protection locked="0"/>
    </xf>
    <xf numFmtId="0" fontId="104" fillId="0" borderId="38" xfId="540" applyFont="1" applyBorder="1" applyAlignment="1" applyProtection="1">
      <alignment horizontal="center"/>
      <protection locked="0"/>
    </xf>
    <xf numFmtId="0" fontId="103" fillId="0" borderId="38" xfId="25" applyBorder="1" applyAlignment="1">
      <alignment horizontal="center"/>
    </xf>
    <xf numFmtId="0" fontId="101" fillId="17" borderId="38" xfId="3" applyFont="1" applyFill="1" applyBorder="1" applyAlignment="1" applyProtection="1">
      <alignment horizontal="center" vertical="center" wrapText="1"/>
    </xf>
    <xf numFmtId="0" fontId="98" fillId="0" borderId="38" xfId="540" applyBorder="1" applyAlignment="1" applyProtection="1">
      <alignment horizontal="center" vertical="center"/>
      <protection locked="0"/>
    </xf>
    <xf numFmtId="0" fontId="100" fillId="19" borderId="38" xfId="540" applyFont="1" applyFill="1" applyBorder="1" applyAlignment="1">
      <alignment horizontal="center" vertical="center" wrapText="1"/>
    </xf>
    <xf numFmtId="49" fontId="128" fillId="18" borderId="38" xfId="610" applyNumberFormat="1" applyFont="1" applyFill="1" applyBorder="1" applyAlignment="1" applyProtection="1">
      <alignment horizontal="center" vertical="center"/>
      <protection locked="0"/>
    </xf>
    <xf numFmtId="0" fontId="127" fillId="0" borderId="38" xfId="540" applyFont="1" applyBorder="1" applyAlignment="1" applyProtection="1">
      <alignment horizontal="center"/>
      <protection locked="0"/>
    </xf>
    <xf numFmtId="0" fontId="103" fillId="0" borderId="38" xfId="25" applyBorder="1"/>
    <xf numFmtId="0" fontId="128" fillId="0" borderId="38" xfId="610" applyFont="1" applyBorder="1" applyAlignment="1" applyProtection="1">
      <alignment horizontal="center" vertical="center"/>
      <protection locked="0"/>
    </xf>
    <xf numFmtId="49" fontId="104" fillId="18" borderId="38" xfId="4" applyNumberFormat="1" applyFont="1" applyFill="1" applyBorder="1" applyAlignment="1" applyProtection="1">
      <alignment horizontal="right" vertical="center"/>
      <protection locked="0"/>
    </xf>
    <xf numFmtId="0" fontId="103" fillId="0" borderId="38" xfId="25" applyBorder="1" applyAlignment="1" applyProtection="1">
      <alignment horizontal="center" vertical="center"/>
      <protection locked="0"/>
    </xf>
    <xf numFmtId="2" fontId="104" fillId="18" borderId="38" xfId="4" applyNumberFormat="1" applyFont="1" applyFill="1" applyBorder="1" applyAlignment="1" applyProtection="1">
      <alignment horizontal="right" vertical="center" wrapText="1"/>
      <protection locked="0"/>
    </xf>
    <xf numFmtId="0" fontId="103" fillId="0" borderId="38" xfId="25" applyBorder="1" applyProtection="1">
      <protection locked="0"/>
    </xf>
    <xf numFmtId="0" fontId="128" fillId="0" borderId="38" xfId="611" applyFont="1" applyBorder="1" applyAlignment="1" applyProtection="1">
      <alignment horizontal="center" vertical="center"/>
      <protection locked="0"/>
    </xf>
    <xf numFmtId="0" fontId="104" fillId="0" borderId="38" xfId="540" applyFont="1" applyBorder="1" applyAlignment="1" applyProtection="1">
      <alignment horizontal="center" vertical="center" wrapText="1"/>
      <protection locked="0"/>
    </xf>
    <xf numFmtId="0" fontId="128" fillId="0" borderId="38" xfId="0" applyFont="1" applyBorder="1" applyAlignment="1" applyProtection="1">
      <alignment horizontal="center" vertical="center" wrapText="1"/>
      <protection locked="0"/>
    </xf>
    <xf numFmtId="177" fontId="130" fillId="18" borderId="38" xfId="0" applyNumberFormat="1" applyFont="1" applyFill="1" applyBorder="1" applyAlignment="1" applyProtection="1">
      <alignment horizontal="center" vertical="center"/>
      <protection locked="0"/>
    </xf>
    <xf numFmtId="0" fontId="128" fillId="0" borderId="38" xfId="0" applyFont="1" applyBorder="1" applyAlignment="1" applyProtection="1">
      <alignment horizontal="center"/>
      <protection locked="0"/>
    </xf>
    <xf numFmtId="177" fontId="128" fillId="0" borderId="38" xfId="0" applyNumberFormat="1" applyFont="1" applyBorder="1" applyAlignment="1" applyProtection="1">
      <alignment horizontal="center" vertical="center"/>
      <protection locked="0"/>
    </xf>
    <xf numFmtId="49" fontId="128" fillId="0" borderId="38" xfId="0" applyNumberFormat="1" applyFont="1" applyBorder="1" applyAlignment="1" applyProtection="1">
      <alignment horizontal="center" vertical="center"/>
      <protection locked="0"/>
    </xf>
    <xf numFmtId="0" fontId="128" fillId="0" borderId="38" xfId="0" applyFont="1" applyBorder="1" applyAlignment="1" applyProtection="1">
      <alignment horizontal="center" vertical="center"/>
      <protection locked="0"/>
    </xf>
    <xf numFmtId="0" fontId="128" fillId="0" borderId="38" xfId="0" applyFont="1" applyBorder="1" applyAlignment="1" applyProtection="1">
      <alignment horizontal="center" vertical="justify"/>
      <protection locked="0"/>
    </xf>
    <xf numFmtId="177" fontId="128" fillId="0" borderId="38" xfId="0" applyNumberFormat="1" applyFont="1" applyBorder="1" applyAlignment="1" applyProtection="1">
      <alignment horizontal="center" vertical="justify"/>
      <protection locked="0"/>
    </xf>
    <xf numFmtId="49" fontId="128" fillId="0" borderId="38" xfId="0" applyNumberFormat="1" applyFont="1" applyBorder="1" applyAlignment="1" applyProtection="1">
      <alignment horizontal="center" vertical="center" readingOrder="1"/>
      <protection locked="0"/>
    </xf>
    <xf numFmtId="0" fontId="103" fillId="0" borderId="38" xfId="25" applyBorder="1" applyAlignment="1">
      <alignment horizontal="justify" vertical="center"/>
    </xf>
    <xf numFmtId="49" fontId="103" fillId="0" borderId="38" xfId="25" applyNumberFormat="1" applyBorder="1" applyAlignment="1" applyProtection="1">
      <alignment horizontal="center"/>
      <protection locked="0"/>
    </xf>
    <xf numFmtId="49" fontId="129" fillId="0" borderId="38" xfId="0" applyNumberFormat="1" applyFont="1" applyBorder="1" applyAlignment="1" applyProtection="1">
      <alignment horizontal="center" vertical="center"/>
      <protection locked="0"/>
    </xf>
    <xf numFmtId="0" fontId="0" fillId="0" borderId="38" xfId="0" applyBorder="1" applyProtection="1">
      <protection locked="0"/>
    </xf>
    <xf numFmtId="0" fontId="0" fillId="18" borderId="38" xfId="0" applyFill="1" applyBorder="1" applyAlignment="1" applyProtection="1">
      <alignment horizontal="center" wrapText="1"/>
      <protection locked="0"/>
    </xf>
    <xf numFmtId="177" fontId="0" fillId="0" borderId="38" xfId="0" applyNumberFormat="1" applyBorder="1" applyAlignment="1">
      <alignment horizontal="center"/>
    </xf>
    <xf numFmtId="14" fontId="0" fillId="0" borderId="38" xfId="0" applyNumberFormat="1" applyBorder="1" applyAlignment="1">
      <alignment horizontal="center"/>
    </xf>
    <xf numFmtId="0" fontId="0" fillId="0" borderId="38" xfId="0" applyBorder="1"/>
    <xf numFmtId="0" fontId="0" fillId="0" borderId="0" xfId="0" applyAlignment="1" applyProtection="1">
      <alignment horizontal="center"/>
      <protection locked="0"/>
    </xf>
    <xf numFmtId="173" fontId="104" fillId="18" borderId="38" xfId="1" applyNumberFormat="1" applyFont="1" applyFill="1" applyBorder="1" applyAlignment="1" applyProtection="1">
      <alignment horizontal="right" vertical="center"/>
      <protection locked="0"/>
    </xf>
    <xf numFmtId="14" fontId="126" fillId="0" borderId="38" xfId="0" applyNumberFormat="1" applyFont="1" applyBorder="1" applyAlignment="1">
      <alignment horizontal="center"/>
    </xf>
    <xf numFmtId="14" fontId="0" fillId="0" borderId="38" xfId="0" applyNumberFormat="1" applyBorder="1"/>
    <xf numFmtId="49" fontId="125" fillId="0" borderId="38" xfId="0" applyNumberFormat="1" applyFont="1" applyBorder="1" applyAlignment="1" applyProtection="1">
      <alignment horizontal="center" vertical="center"/>
      <protection locked="0"/>
    </xf>
    <xf numFmtId="49" fontId="78" fillId="0" borderId="38" xfId="0" applyNumberFormat="1" applyFont="1" applyBorder="1" applyAlignment="1" applyProtection="1">
      <alignment horizontal="center" vertical="center"/>
      <protection locked="0"/>
    </xf>
    <xf numFmtId="0" fontId="126" fillId="18" borderId="38" xfId="0" applyFont="1" applyFill="1" applyBorder="1" applyAlignment="1" applyProtection="1">
      <alignment horizontal="center" vertical="center"/>
      <protection locked="0"/>
    </xf>
    <xf numFmtId="0" fontId="126" fillId="0" borderId="38" xfId="0" applyFont="1" applyBorder="1"/>
    <xf numFmtId="0" fontId="126" fillId="0" borderId="38" xfId="0" applyFont="1" applyBorder="1" applyAlignment="1" applyProtection="1">
      <alignment horizontal="center" vertical="center"/>
      <protection locked="0"/>
    </xf>
    <xf numFmtId="0" fontId="125" fillId="0" borderId="38" xfId="0" applyFont="1" applyBorder="1" applyAlignment="1" applyProtection="1">
      <alignment horizontal="center"/>
      <protection locked="0"/>
    </xf>
    <xf numFmtId="0" fontId="126" fillId="0" borderId="38" xfId="0" applyFont="1" applyBorder="1" applyAlignment="1">
      <alignment horizontal="center" vertical="justify"/>
    </xf>
    <xf numFmtId="49" fontId="128" fillId="18" borderId="38" xfId="0" applyNumberFormat="1" applyFont="1" applyFill="1" applyBorder="1" applyAlignment="1" applyProtection="1">
      <alignment horizontal="center"/>
      <protection locked="0"/>
    </xf>
    <xf numFmtId="49" fontId="125" fillId="18" borderId="38" xfId="0" applyNumberFormat="1" applyFont="1" applyFill="1" applyBorder="1" applyAlignment="1" applyProtection="1">
      <alignment horizontal="center"/>
      <protection locked="0"/>
    </xf>
    <xf numFmtId="0" fontId="0" fillId="0" borderId="38" xfId="0" applyBorder="1" applyAlignment="1">
      <alignment horizontal="center"/>
    </xf>
    <xf numFmtId="1" fontId="0" fillId="0" borderId="38" xfId="1" applyNumberFormat="1" applyFont="1" applyBorder="1"/>
    <xf numFmtId="1" fontId="0" fillId="0" borderId="38" xfId="0" applyNumberFormat="1" applyBorder="1" applyAlignment="1">
      <alignment horizontal="center"/>
    </xf>
    <xf numFmtId="1" fontId="0" fillId="0" borderId="38" xfId="0" applyNumberFormat="1" applyBorder="1"/>
    <xf numFmtId="4" fontId="0" fillId="0" borderId="38" xfId="0" applyNumberFormat="1" applyBorder="1"/>
    <xf numFmtId="177" fontId="128" fillId="0" borderId="39" xfId="0" applyNumberFormat="1" applyFont="1" applyBorder="1" applyAlignment="1" applyProtection="1">
      <alignment horizontal="center" vertical="center"/>
      <protection locked="0"/>
    </xf>
    <xf numFmtId="0" fontId="99" fillId="0" borderId="38" xfId="0" applyFont="1" applyBorder="1"/>
    <xf numFmtId="49" fontId="105" fillId="18" borderId="39" xfId="0" applyNumberFormat="1" applyFont="1" applyFill="1" applyBorder="1" applyAlignment="1" applyProtection="1">
      <alignment horizontal="center"/>
      <protection locked="0"/>
    </xf>
    <xf numFmtId="0" fontId="99" fillId="18" borderId="38" xfId="0" applyFont="1" applyFill="1" applyBorder="1" applyAlignment="1">
      <alignment horizontal="center" vertical="center" wrapText="1"/>
    </xf>
    <xf numFmtId="49" fontId="105" fillId="18" borderId="38" xfId="0" applyNumberFormat="1" applyFont="1" applyFill="1" applyBorder="1" applyAlignment="1" applyProtection="1">
      <alignment horizontal="center" vertical="center"/>
      <protection locked="0"/>
    </xf>
    <xf numFmtId="0" fontId="105" fillId="18" borderId="38" xfId="0" applyFont="1" applyFill="1" applyBorder="1" applyAlignment="1" applyProtection="1">
      <alignment horizontal="center" vertical="center"/>
      <protection locked="0"/>
    </xf>
    <xf numFmtId="0" fontId="105" fillId="0" borderId="38" xfId="0" applyFont="1" applyBorder="1" applyAlignment="1" applyProtection="1">
      <alignment horizontal="center" vertical="center" wrapText="1"/>
      <protection locked="0"/>
    </xf>
    <xf numFmtId="14" fontId="105" fillId="0" borderId="38" xfId="0" applyNumberFormat="1" applyFont="1" applyBorder="1" applyAlignment="1" applyProtection="1">
      <alignment horizontal="center" vertical="center" wrapText="1" readingOrder="1"/>
      <protection locked="0"/>
    </xf>
    <xf numFmtId="14" fontId="99" fillId="0" borderId="38" xfId="0" applyNumberFormat="1" applyFont="1" applyBorder="1" applyAlignment="1" applyProtection="1">
      <alignment horizontal="center" vertical="center"/>
      <protection locked="0"/>
    </xf>
    <xf numFmtId="2" fontId="106" fillId="18" borderId="38" xfId="1" applyNumberFormat="1" applyFont="1" applyFill="1" applyBorder="1" applyAlignment="1" applyProtection="1">
      <alignment horizontal="right" vertical="center"/>
      <protection locked="0"/>
    </xf>
    <xf numFmtId="7" fontId="134" fillId="0" borderId="38" xfId="25" applyNumberFormat="1" applyFont="1" applyFill="1" applyBorder="1" applyAlignment="1" applyProtection="1">
      <alignment horizontal="center" vertical="center" wrapText="1"/>
      <protection locked="0"/>
    </xf>
    <xf numFmtId="49" fontId="105" fillId="18" borderId="38" xfId="610" applyNumberFormat="1" applyFont="1" applyFill="1" applyBorder="1" applyAlignment="1" applyProtection="1">
      <alignment horizontal="center" vertical="center"/>
      <protection locked="0"/>
    </xf>
    <xf numFmtId="0" fontId="105" fillId="18" borderId="38" xfId="610" applyFont="1" applyFill="1" applyBorder="1" applyAlignment="1" applyProtection="1">
      <alignment horizontal="center" vertical="center"/>
      <protection locked="0"/>
    </xf>
    <xf numFmtId="0" fontId="99" fillId="0" borderId="38" xfId="0" applyFont="1" applyBorder="1" applyAlignment="1" applyProtection="1">
      <alignment horizontal="center" vertical="center" wrapText="1"/>
      <protection locked="0"/>
    </xf>
    <xf numFmtId="14" fontId="99" fillId="0" borderId="51" xfId="0" applyNumberFormat="1" applyFont="1" applyBorder="1" applyAlignment="1" applyProtection="1">
      <alignment horizontal="center" vertical="center" readingOrder="1"/>
      <protection locked="0"/>
    </xf>
    <xf numFmtId="2" fontId="106" fillId="18" borderId="38" xfId="4" applyNumberFormat="1" applyFont="1" applyFill="1" applyBorder="1" applyAlignment="1" applyProtection="1">
      <alignment horizontal="right" vertical="center"/>
      <protection locked="0"/>
    </xf>
    <xf numFmtId="0" fontId="134" fillId="18" borderId="38" xfId="25" applyFont="1" applyFill="1" applyBorder="1" applyAlignment="1" applyProtection="1">
      <alignment horizontal="center"/>
      <protection locked="0"/>
    </xf>
    <xf numFmtId="0" fontId="99" fillId="0" borderId="38" xfId="0" applyFont="1" applyBorder="1" applyAlignment="1">
      <alignment horizontal="center" vertical="center" wrapText="1"/>
    </xf>
    <xf numFmtId="7" fontId="134" fillId="18" borderId="38" xfId="25" applyNumberFormat="1" applyFont="1" applyFill="1" applyBorder="1" applyAlignment="1" applyProtection="1">
      <alignment horizontal="center" vertical="center" wrapText="1"/>
      <protection locked="0"/>
    </xf>
    <xf numFmtId="0" fontId="134" fillId="0" borderId="38" xfId="25" applyFont="1" applyBorder="1" applyAlignment="1" applyProtection="1">
      <alignment horizontal="center" vertical="center"/>
      <protection locked="0"/>
    </xf>
    <xf numFmtId="49" fontId="105" fillId="0" borderId="38" xfId="540" applyNumberFormat="1" applyFont="1" applyBorder="1" applyAlignment="1" applyProtection="1">
      <alignment horizontal="center" vertical="center" wrapText="1" readingOrder="1"/>
      <protection locked="0"/>
    </xf>
    <xf numFmtId="14" fontId="105" fillId="0" borderId="38" xfId="2163" applyNumberFormat="1" applyFont="1" applyBorder="1" applyAlignment="1" applyProtection="1">
      <alignment horizontal="center" vertical="center" wrapText="1" readingOrder="1"/>
      <protection locked="0"/>
    </xf>
    <xf numFmtId="49" fontId="105" fillId="18" borderId="38" xfId="609" applyNumberFormat="1" applyFont="1" applyFill="1" applyBorder="1" applyAlignment="1" applyProtection="1">
      <alignment horizontal="center" vertical="center"/>
      <protection locked="0"/>
    </xf>
    <xf numFmtId="0" fontId="105" fillId="18" borderId="38" xfId="609" applyFont="1" applyFill="1" applyBorder="1" applyAlignment="1" applyProtection="1">
      <alignment horizontal="center" vertical="center"/>
      <protection locked="0"/>
    </xf>
    <xf numFmtId="177" fontId="135" fillId="18" borderId="38" xfId="0" applyNumberFormat="1" applyFont="1" applyFill="1" applyBorder="1" applyAlignment="1" applyProtection="1">
      <alignment horizontal="center" vertical="center"/>
      <protection locked="0"/>
    </xf>
    <xf numFmtId="0" fontId="105" fillId="0" borderId="38" xfId="0" applyFont="1" applyBorder="1" applyAlignment="1" applyProtection="1">
      <alignment horizontal="center"/>
      <protection locked="0"/>
    </xf>
    <xf numFmtId="177" fontId="105" fillId="0" borderId="38" xfId="0" applyNumberFormat="1" applyFont="1" applyBorder="1" applyAlignment="1" applyProtection="1">
      <alignment horizontal="center" vertical="center"/>
      <protection locked="0"/>
    </xf>
    <xf numFmtId="0" fontId="105" fillId="18" borderId="38" xfId="611" applyFont="1" applyFill="1" applyBorder="1" applyAlignment="1" applyProtection="1">
      <alignment horizontal="center" vertical="center"/>
      <protection locked="0"/>
    </xf>
    <xf numFmtId="49" fontId="105" fillId="0" borderId="38" xfId="0" applyNumberFormat="1" applyFont="1" applyBorder="1" applyAlignment="1" applyProtection="1">
      <alignment horizontal="center" vertical="center"/>
      <protection locked="0"/>
    </xf>
    <xf numFmtId="0" fontId="105" fillId="0" borderId="38" xfId="0" applyFont="1" applyBorder="1" applyAlignment="1" applyProtection="1">
      <alignment horizontal="center" vertical="center"/>
      <protection locked="0"/>
    </xf>
    <xf numFmtId="49" fontId="99" fillId="18" borderId="38" xfId="0" applyNumberFormat="1" applyFont="1" applyFill="1" applyBorder="1" applyAlignment="1">
      <alignment horizontal="center" vertical="center" wrapText="1"/>
    </xf>
    <xf numFmtId="49" fontId="106" fillId="18" borderId="38" xfId="4" applyNumberFormat="1" applyFont="1" applyFill="1" applyBorder="1" applyAlignment="1" applyProtection="1">
      <alignment horizontal="right" vertical="center"/>
      <protection locked="0"/>
    </xf>
    <xf numFmtId="0" fontId="99" fillId="0" borderId="38" xfId="0" applyFont="1" applyBorder="1" applyAlignment="1" applyProtection="1">
      <alignment horizontal="center" vertical="center"/>
      <protection locked="0"/>
    </xf>
    <xf numFmtId="178" fontId="106" fillId="18" borderId="38" xfId="4" applyNumberFormat="1" applyFont="1" applyFill="1" applyBorder="1" applyAlignment="1" applyProtection="1">
      <alignment horizontal="right" vertical="center"/>
      <protection locked="0"/>
    </xf>
    <xf numFmtId="0" fontId="99" fillId="0" borderId="38" xfId="0" applyFont="1" applyBorder="1" applyAlignment="1">
      <alignment horizontal="center"/>
    </xf>
    <xf numFmtId="0" fontId="99" fillId="0" borderId="0" xfId="0" applyFont="1" applyAlignment="1">
      <alignment horizontal="center"/>
    </xf>
    <xf numFmtId="0" fontId="134" fillId="0" borderId="38" xfId="25" applyFont="1" applyBorder="1" applyAlignment="1" applyProtection="1">
      <alignment horizontal="center" vertical="center" wrapText="1"/>
      <protection locked="0"/>
    </xf>
    <xf numFmtId="14" fontId="99" fillId="0" borderId="52" xfId="0" applyNumberFormat="1" applyFont="1" applyBorder="1" applyAlignment="1" applyProtection="1">
      <alignment horizontal="center" vertical="center" readingOrder="1"/>
      <protection locked="0"/>
    </xf>
    <xf numFmtId="2" fontId="105" fillId="0" borderId="38" xfId="0" applyNumberFormat="1" applyFont="1" applyBorder="1" applyAlignment="1" applyProtection="1">
      <alignment horizontal="center" vertical="center"/>
      <protection locked="0"/>
    </xf>
    <xf numFmtId="49" fontId="99" fillId="0" borderId="38" xfId="2165" applyNumberFormat="1" applyFont="1" applyBorder="1"/>
    <xf numFmtId="0" fontId="99" fillId="0" borderId="38" xfId="0" applyFont="1" applyBorder="1" applyAlignment="1">
      <alignment wrapText="1"/>
    </xf>
    <xf numFmtId="4" fontId="106" fillId="18" borderId="38" xfId="4" applyNumberFormat="1" applyFont="1" applyFill="1" applyBorder="1" applyAlignment="1" applyProtection="1">
      <alignment horizontal="right" vertical="center"/>
      <protection locked="0"/>
    </xf>
    <xf numFmtId="0" fontId="99" fillId="0" borderId="0" xfId="0" applyFont="1" applyAlignment="1">
      <alignment wrapText="1"/>
    </xf>
    <xf numFmtId="49" fontId="99" fillId="0" borderId="38" xfId="0" applyNumberFormat="1" applyFont="1" applyBorder="1" applyAlignment="1">
      <alignment horizontal="center" wrapText="1"/>
    </xf>
    <xf numFmtId="0" fontId="99" fillId="0" borderId="48" xfId="0" applyFont="1" applyBorder="1" applyAlignment="1" applyProtection="1">
      <alignment horizontal="center" vertical="center" wrapText="1"/>
      <protection locked="0"/>
    </xf>
    <xf numFmtId="14" fontId="99" fillId="0" borderId="38" xfId="0" applyNumberFormat="1" applyFont="1" applyBorder="1" applyAlignment="1">
      <alignment horizontal="center" vertical="center"/>
    </xf>
    <xf numFmtId="14" fontId="99" fillId="0" borderId="0" xfId="0" applyNumberFormat="1" applyFont="1"/>
    <xf numFmtId="14" fontId="99" fillId="0" borderId="38" xfId="0" applyNumberFormat="1" applyFont="1" applyBorder="1" applyAlignment="1" applyProtection="1">
      <alignment horizontal="center" vertical="center" readingOrder="1"/>
      <protection locked="0"/>
    </xf>
    <xf numFmtId="0" fontId="99" fillId="0" borderId="38" xfId="0" applyFont="1" applyBorder="1" applyAlignment="1" applyProtection="1">
      <alignment horizontal="center"/>
      <protection locked="0"/>
    </xf>
    <xf numFmtId="177" fontId="105" fillId="0" borderId="38" xfId="0" applyNumberFormat="1" applyFont="1" applyBorder="1" applyAlignment="1" applyProtection="1">
      <alignment horizontal="center"/>
      <protection locked="0"/>
    </xf>
    <xf numFmtId="0" fontId="99" fillId="0" borderId="38" xfId="0" applyFont="1" applyBorder="1" applyAlignment="1" applyProtection="1">
      <alignment horizontal="center" wrapText="1"/>
      <protection locked="0"/>
    </xf>
    <xf numFmtId="49" fontId="99" fillId="0" borderId="52" xfId="0" applyNumberFormat="1" applyFont="1" applyBorder="1" applyAlignment="1" applyProtection="1">
      <alignment horizontal="center"/>
      <protection locked="0"/>
    </xf>
    <xf numFmtId="14" fontId="99" fillId="0" borderId="51" xfId="0" applyNumberFormat="1" applyFont="1" applyBorder="1" applyAlignment="1" applyProtection="1">
      <alignment horizontal="center"/>
      <protection locked="0"/>
    </xf>
    <xf numFmtId="0" fontId="134" fillId="0" borderId="38" xfId="25" applyFont="1" applyBorder="1" applyAlignment="1" applyProtection="1">
      <alignment horizontal="center" wrapText="1"/>
      <protection locked="0"/>
    </xf>
    <xf numFmtId="49" fontId="99" fillId="0" borderId="0" xfId="0" applyNumberFormat="1" applyFont="1" applyAlignment="1">
      <alignment horizontal="center"/>
    </xf>
    <xf numFmtId="0" fontId="105" fillId="0" borderId="38" xfId="0" applyFont="1" applyBorder="1" applyAlignment="1" applyProtection="1">
      <alignment horizontal="center" vertical="justify"/>
      <protection locked="0"/>
    </xf>
    <xf numFmtId="0" fontId="99" fillId="0" borderId="0" xfId="0" applyFont="1" applyAlignment="1">
      <alignment horizontal="center" wrapText="1"/>
    </xf>
    <xf numFmtId="14" fontId="99" fillId="0" borderId="51" xfId="0" applyNumberFormat="1" applyFont="1" applyBorder="1" applyAlignment="1" applyProtection="1">
      <alignment horizontal="center" vertical="justify"/>
      <protection locked="0"/>
    </xf>
    <xf numFmtId="0" fontId="134" fillId="0" borderId="38" xfId="25" applyFont="1" applyBorder="1" applyAlignment="1" applyProtection="1">
      <alignment horizontal="center"/>
      <protection locked="0"/>
    </xf>
    <xf numFmtId="177" fontId="105" fillId="0" borderId="38" xfId="0" applyNumberFormat="1" applyFont="1" applyBorder="1" applyAlignment="1" applyProtection="1">
      <alignment horizontal="center" vertical="justify"/>
      <protection locked="0"/>
    </xf>
    <xf numFmtId="0" fontId="99" fillId="0" borderId="50" xfId="0" applyFont="1" applyBorder="1" applyAlignment="1" applyProtection="1">
      <alignment horizontal="center" vertical="justify"/>
      <protection locked="0"/>
    </xf>
    <xf numFmtId="49" fontId="105" fillId="18" borderId="39" xfId="0" applyNumberFormat="1" applyFont="1" applyFill="1" applyBorder="1" applyAlignment="1" applyProtection="1">
      <alignment horizontal="center" vertical="center"/>
      <protection locked="0"/>
    </xf>
    <xf numFmtId="0" fontId="99" fillId="18" borderId="38" xfId="0" applyFont="1" applyFill="1" applyBorder="1" applyAlignment="1" applyProtection="1">
      <alignment horizontal="center" vertical="center"/>
      <protection locked="0"/>
    </xf>
    <xf numFmtId="177" fontId="105" fillId="18" borderId="38" xfId="0" applyNumberFormat="1" applyFont="1" applyFill="1" applyBorder="1" applyAlignment="1" applyProtection="1">
      <alignment horizontal="center" vertical="center"/>
      <protection locked="0"/>
    </xf>
    <xf numFmtId="0" fontId="99" fillId="18" borderId="38" xfId="0" applyFont="1" applyFill="1" applyBorder="1" applyAlignment="1" applyProtection="1">
      <alignment horizontal="center" vertical="center" wrapText="1"/>
      <protection locked="0"/>
    </xf>
    <xf numFmtId="14" fontId="99" fillId="18" borderId="52" xfId="0" applyNumberFormat="1" applyFont="1" applyFill="1" applyBorder="1" applyAlignment="1" applyProtection="1">
      <alignment horizontal="center" vertical="center" readingOrder="1"/>
      <protection locked="0"/>
    </xf>
    <xf numFmtId="14" fontId="99" fillId="18" borderId="38" xfId="0" applyNumberFormat="1" applyFont="1" applyFill="1" applyBorder="1" applyAlignment="1" applyProtection="1">
      <alignment horizontal="center" vertical="center"/>
      <protection locked="0"/>
    </xf>
    <xf numFmtId="0" fontId="134" fillId="18" borderId="38" xfId="25" applyFont="1" applyFill="1" applyBorder="1" applyAlignment="1" applyProtection="1">
      <alignment horizontal="center" vertical="center"/>
      <protection locked="0"/>
    </xf>
    <xf numFmtId="49" fontId="105" fillId="18" borderId="38" xfId="0" applyNumberFormat="1" applyFont="1" applyFill="1" applyBorder="1" applyAlignment="1" applyProtection="1">
      <alignment horizontal="center"/>
      <protection locked="0"/>
    </xf>
    <xf numFmtId="49" fontId="99" fillId="0" borderId="38" xfId="0" applyNumberFormat="1" applyFont="1" applyBorder="1" applyAlignment="1">
      <alignment horizontal="center"/>
    </xf>
    <xf numFmtId="49" fontId="105" fillId="0" borderId="38" xfId="0" applyNumberFormat="1" applyFont="1" applyBorder="1" applyAlignment="1" applyProtection="1">
      <alignment horizontal="center" vertical="center" readingOrder="1"/>
      <protection locked="0"/>
    </xf>
    <xf numFmtId="49" fontId="134" fillId="0" borderId="38" xfId="25" applyNumberFormat="1" applyFont="1" applyFill="1" applyBorder="1" applyAlignment="1" applyProtection="1">
      <alignment horizontal="center" vertical="center"/>
      <protection locked="0"/>
    </xf>
    <xf numFmtId="0" fontId="106" fillId="0" borderId="38" xfId="540" applyFont="1" applyBorder="1" applyAlignment="1" applyProtection="1">
      <alignment horizontal="center" vertical="center" wrapText="1"/>
      <protection locked="0"/>
    </xf>
    <xf numFmtId="0" fontId="134" fillId="0" borderId="38" xfId="25" applyFont="1" applyBorder="1" applyAlignment="1">
      <alignment horizontal="center"/>
    </xf>
    <xf numFmtId="49" fontId="82" fillId="0" borderId="38" xfId="11" applyNumberFormat="1" applyFill="1" applyBorder="1" applyAlignment="1" applyProtection="1">
      <alignment horizontal="center" vertical="center"/>
      <protection locked="0"/>
    </xf>
    <xf numFmtId="44" fontId="10" fillId="0" borderId="0" xfId="0" applyNumberFormat="1" applyFont="1"/>
    <xf numFmtId="0" fontId="136" fillId="0" borderId="0" xfId="0" applyFont="1"/>
    <xf numFmtId="0" fontId="107" fillId="0" borderId="0" xfId="0" applyFont="1" applyAlignment="1">
      <alignment vertical="center"/>
    </xf>
    <xf numFmtId="0" fontId="3" fillId="0" borderId="0" xfId="0" applyFont="1"/>
    <xf numFmtId="164" fontId="132" fillId="0" borderId="0" xfId="0" applyNumberFormat="1" applyFont="1" applyAlignment="1">
      <alignment horizontal="center" vertical="center" wrapText="1"/>
    </xf>
    <xf numFmtId="0" fontId="139" fillId="16" borderId="13" xfId="0" applyFont="1" applyFill="1" applyBorder="1" applyAlignment="1">
      <alignment horizontal="center" vertical="center" wrapText="1"/>
    </xf>
    <xf numFmtId="0" fontId="136" fillId="0" borderId="13" xfId="0" applyFont="1" applyBorder="1"/>
    <xf numFmtId="0" fontId="139" fillId="0" borderId="13" xfId="0" applyFont="1" applyBorder="1" applyAlignment="1">
      <alignment horizontal="center" vertical="center" wrapText="1"/>
    </xf>
    <xf numFmtId="0" fontId="138" fillId="2" borderId="13" xfId="0" applyFont="1" applyFill="1" applyBorder="1" applyAlignment="1">
      <alignment horizontal="center" vertical="center" wrapText="1"/>
    </xf>
    <xf numFmtId="0" fontId="139" fillId="16" borderId="13" xfId="0" applyFont="1" applyFill="1" applyBorder="1" applyAlignment="1">
      <alignment horizontal="center" vertical="center"/>
    </xf>
    <xf numFmtId="0" fontId="139" fillId="12" borderId="13" xfId="0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 wrapText="1"/>
    </xf>
    <xf numFmtId="0" fontId="138" fillId="0" borderId="0" xfId="0" applyFont="1" applyAlignment="1">
      <alignment horizontal="center" vertical="center" wrapText="1"/>
    </xf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center" vertical="center" wrapText="1"/>
    </xf>
    <xf numFmtId="0" fontId="134" fillId="0" borderId="49" xfId="25" applyFont="1" applyBorder="1" applyAlignment="1" applyProtection="1">
      <alignment horizontal="center"/>
      <protection locked="0"/>
    </xf>
    <xf numFmtId="0" fontId="2" fillId="0" borderId="38" xfId="0" applyFont="1" applyBorder="1" applyAlignment="1" applyProtection="1">
      <alignment horizontal="center" vertical="center"/>
      <protection locked="0"/>
    </xf>
    <xf numFmtId="0" fontId="2" fillId="0" borderId="38" xfId="0" applyFont="1" applyBorder="1" applyAlignment="1">
      <alignment horizontal="center" vertical="center" wrapText="1"/>
    </xf>
    <xf numFmtId="14" fontId="2" fillId="0" borderId="51" xfId="0" applyNumberFormat="1" applyFont="1" applyBorder="1" applyAlignment="1">
      <alignment horizontal="center" vertical="center"/>
    </xf>
    <xf numFmtId="14" fontId="2" fillId="0" borderId="38" xfId="0" applyNumberFormat="1" applyFont="1" applyBorder="1" applyAlignment="1" applyProtection="1">
      <alignment horizontal="justify" vertical="center"/>
      <protection locked="0"/>
    </xf>
    <xf numFmtId="49" fontId="2" fillId="0" borderId="38" xfId="0" applyNumberFormat="1" applyFont="1" applyBorder="1" applyAlignment="1" applyProtection="1">
      <alignment horizontal="center"/>
      <protection locked="0"/>
    </xf>
    <xf numFmtId="49" fontId="2" fillId="0" borderId="38" xfId="0" applyNumberFormat="1" applyFont="1" applyBorder="1" applyProtection="1">
      <protection locked="0"/>
    </xf>
    <xf numFmtId="0" fontId="2" fillId="18" borderId="38" xfId="0" applyFont="1" applyFill="1" applyBorder="1" applyAlignment="1" applyProtection="1">
      <alignment horizontal="center" vertical="center"/>
      <protection locked="0"/>
    </xf>
    <xf numFmtId="49" fontId="2" fillId="18" borderId="38" xfId="0" applyNumberFormat="1" applyFont="1" applyFill="1" applyBorder="1" applyAlignment="1" applyProtection="1">
      <alignment horizontal="center"/>
      <protection locked="0"/>
    </xf>
    <xf numFmtId="0" fontId="2" fillId="18" borderId="38" xfId="0" applyFont="1" applyFill="1" applyBorder="1" applyAlignment="1" applyProtection="1">
      <alignment horizontal="center"/>
      <protection locked="0"/>
    </xf>
    <xf numFmtId="0" fontId="2" fillId="18" borderId="38" xfId="0" applyFont="1" applyFill="1" applyBorder="1" applyAlignment="1" applyProtection="1">
      <alignment horizontal="center" wrapText="1"/>
      <protection locked="0"/>
    </xf>
    <xf numFmtId="14" fontId="2" fillId="18" borderId="38" xfId="0" applyNumberFormat="1" applyFont="1" applyFill="1" applyBorder="1" applyAlignment="1" applyProtection="1">
      <alignment horizontal="center" readingOrder="1"/>
      <protection locked="0"/>
    </xf>
    <xf numFmtId="0" fontId="2" fillId="18" borderId="38" xfId="0" applyFont="1" applyFill="1" applyBorder="1" applyProtection="1">
      <protection locked="0"/>
    </xf>
    <xf numFmtId="0" fontId="2" fillId="0" borderId="38" xfId="0" applyFont="1" applyBorder="1" applyAlignment="1">
      <alignment horizontal="center"/>
    </xf>
    <xf numFmtId="0" fontId="2" fillId="18" borderId="38" xfId="0" applyFont="1" applyFill="1" applyBorder="1" applyAlignment="1">
      <alignment horizontal="center" vertical="center" wrapText="1"/>
    </xf>
    <xf numFmtId="0" fontId="2" fillId="0" borderId="38" xfId="0" applyFont="1" applyBorder="1" applyAlignment="1" applyProtection="1">
      <alignment horizontal="center" vertical="center" wrapText="1"/>
      <protection locked="0"/>
    </xf>
    <xf numFmtId="14" fontId="2" fillId="0" borderId="38" xfId="0" applyNumberFormat="1" applyFont="1" applyBorder="1" applyAlignment="1" applyProtection="1">
      <alignment horizontal="center" vertical="center" readingOrder="1"/>
      <protection locked="0"/>
    </xf>
    <xf numFmtId="14" fontId="2" fillId="0" borderId="38" xfId="0" applyNumberFormat="1" applyFont="1" applyBorder="1" applyAlignment="1" applyProtection="1">
      <alignment horizontal="center" vertical="center"/>
      <protection locked="0"/>
    </xf>
    <xf numFmtId="49" fontId="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justify"/>
    </xf>
    <xf numFmtId="14" fontId="2" fillId="0" borderId="38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 applyProtection="1">
      <alignment horizontal="center" vertical="justify"/>
      <protection locked="0"/>
    </xf>
    <xf numFmtId="0" fontId="2" fillId="0" borderId="38" xfId="0" applyFont="1" applyBorder="1"/>
    <xf numFmtId="0" fontId="0" fillId="0" borderId="0" xfId="0" applyProtection="1">
      <protection locked="0"/>
    </xf>
    <xf numFmtId="0" fontId="141" fillId="0" borderId="0" xfId="0" applyFont="1" applyProtection="1">
      <protection locked="0"/>
    </xf>
    <xf numFmtId="183" fontId="141" fillId="0" borderId="0" xfId="0" applyNumberFormat="1" applyFont="1" applyAlignment="1" applyProtection="1">
      <alignment horizontal="center" vertical="center"/>
      <protection locked="0"/>
    </xf>
    <xf numFmtId="0" fontId="141" fillId="0" borderId="0" xfId="0" applyFont="1" applyAlignment="1" applyProtection="1">
      <alignment horizontal="left"/>
      <protection locked="0"/>
    </xf>
    <xf numFmtId="164" fontId="141" fillId="0" borderId="0" xfId="0" applyNumberFormat="1" applyFont="1" applyAlignment="1" applyProtection="1">
      <alignment horizontal="right"/>
      <protection locked="0"/>
    </xf>
    <xf numFmtId="0" fontId="143" fillId="0" borderId="0" xfId="0" applyFont="1" applyProtection="1">
      <protection locked="0"/>
    </xf>
    <xf numFmtId="0" fontId="143" fillId="0" borderId="71" xfId="0" applyFont="1" applyBorder="1" applyProtection="1">
      <protection locked="0"/>
    </xf>
    <xf numFmtId="0" fontId="143" fillId="0" borderId="68" xfId="0" applyFont="1" applyBorder="1" applyProtection="1">
      <protection locked="0"/>
    </xf>
    <xf numFmtId="43" fontId="143" fillId="0" borderId="72" xfId="1" applyFont="1" applyBorder="1" applyProtection="1">
      <protection locked="0"/>
    </xf>
    <xf numFmtId="0" fontId="144" fillId="0" borderId="0" xfId="0" applyFont="1" applyAlignment="1" applyProtection="1">
      <alignment horizontal="center" vertical="center"/>
      <protection locked="0"/>
    </xf>
    <xf numFmtId="0" fontId="144" fillId="75" borderId="73" xfId="0" applyFont="1" applyFill="1" applyBorder="1" applyAlignment="1" applyProtection="1">
      <alignment horizontal="center" vertical="center"/>
      <protection locked="0"/>
    </xf>
    <xf numFmtId="0" fontId="144" fillId="75" borderId="38" xfId="0" applyFont="1" applyFill="1" applyBorder="1" applyAlignment="1" applyProtection="1">
      <alignment horizontal="center" vertical="center"/>
      <protection locked="0"/>
    </xf>
    <xf numFmtId="0" fontId="144" fillId="75" borderId="38" xfId="0" applyFont="1" applyFill="1" applyBorder="1" applyAlignment="1" applyProtection="1">
      <alignment horizontal="center" vertical="center" wrapText="1"/>
      <protection locked="0"/>
    </xf>
    <xf numFmtId="0" fontId="144" fillId="75" borderId="74" xfId="0" applyFont="1" applyFill="1" applyBorder="1" applyAlignment="1" applyProtection="1">
      <alignment horizontal="center" vertical="center" wrapText="1"/>
      <protection locked="0"/>
    </xf>
    <xf numFmtId="0" fontId="144" fillId="0" borderId="38" xfId="0" applyFont="1" applyBorder="1" applyAlignment="1" applyProtection="1">
      <alignment horizontal="center" vertical="center"/>
      <protection locked="0"/>
    </xf>
    <xf numFmtId="43" fontId="145" fillId="0" borderId="38" xfId="1" applyFont="1" applyBorder="1" applyAlignment="1" applyProtection="1">
      <alignment horizontal="center" vertical="center"/>
      <protection locked="0"/>
    </xf>
    <xf numFmtId="4" fontId="144" fillId="0" borderId="38" xfId="1" applyNumberFormat="1" applyFont="1" applyBorder="1" applyAlignment="1" applyProtection="1">
      <alignment horizontal="center" vertical="center"/>
      <protection locked="0"/>
    </xf>
    <xf numFmtId="43" fontId="144" fillId="0" borderId="74" xfId="1" applyFont="1" applyBorder="1" applyAlignment="1" applyProtection="1">
      <alignment horizontal="center" vertical="center"/>
    </xf>
    <xf numFmtId="0" fontId="144" fillId="0" borderId="73" xfId="0" applyFont="1" applyBorder="1" applyAlignment="1" applyProtection="1">
      <alignment horizontal="center" vertical="center"/>
      <protection locked="0"/>
    </xf>
    <xf numFmtId="172" fontId="133" fillId="0" borderId="38" xfId="0" applyNumberFormat="1" applyFont="1" applyBorder="1" applyAlignment="1" applyProtection="1">
      <alignment horizontal="center"/>
      <protection locked="0"/>
    </xf>
    <xf numFmtId="0" fontId="133" fillId="0" borderId="38" xfId="0" applyFont="1" applyBorder="1" applyAlignment="1" applyProtection="1">
      <alignment horizontal="center"/>
      <protection locked="0"/>
    </xf>
    <xf numFmtId="49" fontId="133" fillId="0" borderId="38" xfId="0" applyNumberFormat="1" applyFont="1" applyBorder="1" applyAlignment="1" applyProtection="1">
      <alignment horizontal="center"/>
      <protection locked="0"/>
    </xf>
    <xf numFmtId="43" fontId="133" fillId="0" borderId="38" xfId="1" applyFont="1" applyBorder="1" applyProtection="1">
      <protection locked="0"/>
    </xf>
    <xf numFmtId="43" fontId="133" fillId="0" borderId="38" xfId="1" applyFont="1" applyBorder="1" applyAlignment="1" applyProtection="1">
      <alignment horizontal="right"/>
      <protection locked="0"/>
    </xf>
    <xf numFmtId="43" fontId="144" fillId="0" borderId="38" xfId="1" applyFont="1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/>
      <protection locked="0"/>
    </xf>
    <xf numFmtId="2" fontId="0" fillId="0" borderId="38" xfId="0" applyNumberFormat="1" applyBorder="1" applyAlignment="1" applyProtection="1">
      <alignment horizontal="right"/>
      <protection locked="0"/>
    </xf>
    <xf numFmtId="49" fontId="133" fillId="18" borderId="38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33" fillId="0" borderId="38" xfId="0" applyNumberFormat="1" applyFont="1" applyBorder="1" applyProtection="1">
      <protection locked="0"/>
    </xf>
    <xf numFmtId="0" fontId="133" fillId="0" borderId="38" xfId="0" applyFont="1" applyBorder="1" applyAlignment="1" applyProtection="1">
      <alignment horizontal="center" vertical="center"/>
      <protection locked="0"/>
    </xf>
    <xf numFmtId="14" fontId="133" fillId="0" borderId="38" xfId="0" applyNumberFormat="1" applyFont="1" applyBorder="1" applyAlignment="1" applyProtection="1">
      <alignment horizontal="center"/>
      <protection locked="0"/>
    </xf>
    <xf numFmtId="2" fontId="0" fillId="0" borderId="50" xfId="0" applyNumberFormat="1" applyBorder="1" applyAlignment="1" applyProtection="1">
      <alignment horizontal="right"/>
      <protection locked="0"/>
    </xf>
    <xf numFmtId="0" fontId="133" fillId="0" borderId="38" xfId="0" applyFont="1" applyBorder="1" applyProtection="1">
      <protection locked="0"/>
    </xf>
    <xf numFmtId="172" fontId="0" fillId="0" borderId="38" xfId="0" applyNumberFormat="1" applyBorder="1" applyAlignment="1" applyProtection="1">
      <alignment horizontal="center"/>
      <protection locked="0"/>
    </xf>
    <xf numFmtId="49" fontId="0" fillId="0" borderId="38" xfId="0" applyNumberFormat="1" applyBorder="1" applyAlignment="1" applyProtection="1">
      <alignment horizontal="center"/>
      <protection locked="0"/>
    </xf>
    <xf numFmtId="43" fontId="0" fillId="0" borderId="38" xfId="1" applyFont="1" applyBorder="1" applyProtection="1">
      <protection locked="0"/>
    </xf>
    <xf numFmtId="4" fontId="0" fillId="0" borderId="38" xfId="1" applyNumberFormat="1" applyFont="1" applyBorder="1" applyProtection="1">
      <protection locked="0"/>
    </xf>
    <xf numFmtId="43" fontId="146" fillId="0" borderId="38" xfId="1" applyFont="1" applyBorder="1" applyProtection="1">
      <protection locked="0"/>
    </xf>
    <xf numFmtId="0" fontId="0" fillId="0" borderId="70" xfId="0" applyBorder="1" applyProtection="1">
      <protection locked="0"/>
    </xf>
    <xf numFmtId="43" fontId="0" fillId="0" borderId="70" xfId="1" applyFont="1" applyBorder="1" applyProtection="1">
      <protection locked="0"/>
    </xf>
    <xf numFmtId="4" fontId="0" fillId="0" borderId="70" xfId="1" applyNumberFormat="1" applyFont="1" applyBorder="1" applyProtection="1">
      <protection locked="0"/>
    </xf>
    <xf numFmtId="0" fontId="147" fillId="0" borderId="75" xfId="0" applyFont="1" applyBorder="1" applyAlignment="1" applyProtection="1">
      <alignment horizontal="right" vertical="center" indent="2"/>
      <protection locked="0"/>
    </xf>
    <xf numFmtId="173" fontId="148" fillId="0" borderId="71" xfId="1" applyNumberFormat="1" applyFont="1" applyBorder="1" applyAlignment="1" applyProtection="1">
      <alignment horizontal="center" vertical="center"/>
    </xf>
    <xf numFmtId="173" fontId="148" fillId="0" borderId="76" xfId="1" applyNumberFormat="1" applyFont="1" applyBorder="1" applyAlignment="1" applyProtection="1">
      <alignment horizontal="center" vertical="center"/>
    </xf>
    <xf numFmtId="0" fontId="147" fillId="0" borderId="77" xfId="0" applyFont="1" applyBorder="1" applyAlignment="1" applyProtection="1">
      <alignment horizontal="right" vertical="center" indent="2"/>
      <protection locked="0"/>
    </xf>
    <xf numFmtId="173" fontId="148" fillId="0" borderId="73" xfId="1" applyNumberFormat="1" applyFont="1" applyBorder="1" applyAlignment="1" applyProtection="1">
      <alignment horizontal="center" vertical="center"/>
    </xf>
    <xf numFmtId="173" fontId="148" fillId="76" borderId="74" xfId="1" applyNumberFormat="1" applyFont="1" applyFill="1" applyBorder="1" applyAlignment="1" applyProtection="1">
      <alignment horizontal="center"/>
    </xf>
    <xf numFmtId="173" fontId="148" fillId="76" borderId="73" xfId="1" applyNumberFormat="1" applyFont="1" applyFill="1" applyBorder="1" applyAlignment="1" applyProtection="1">
      <alignment horizontal="center" vertical="center"/>
    </xf>
    <xf numFmtId="173" fontId="148" fillId="0" borderId="74" xfId="1" applyNumberFormat="1" applyFont="1" applyBorder="1" applyAlignment="1" applyProtection="1">
      <alignment horizontal="center"/>
    </xf>
    <xf numFmtId="0" fontId="147" fillId="0" borderId="78" xfId="0" applyFont="1" applyBorder="1" applyAlignment="1" applyProtection="1">
      <alignment horizontal="right" vertical="center" indent="2"/>
      <protection locked="0"/>
    </xf>
    <xf numFmtId="173" fontId="148" fillId="0" borderId="79" xfId="1" applyNumberFormat="1" applyFont="1" applyBorder="1" applyAlignment="1" applyProtection="1">
      <alignment horizontal="center" vertical="center"/>
    </xf>
    <xf numFmtId="173" fontId="148" fillId="0" borderId="80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49" fillId="0" borderId="0" xfId="0" applyFont="1" applyProtection="1">
      <protection locked="0"/>
    </xf>
    <xf numFmtId="0" fontId="150" fillId="0" borderId="0" xfId="0" applyFont="1" applyProtection="1">
      <protection locked="0"/>
    </xf>
    <xf numFmtId="0" fontId="149" fillId="0" borderId="81" xfId="0" applyFont="1" applyBorder="1" applyProtection="1">
      <protection locked="0"/>
    </xf>
    <xf numFmtId="0" fontId="150" fillId="0" borderId="0" xfId="0" applyFont="1" applyAlignment="1" applyProtection="1">
      <alignment horizontal="right"/>
      <protection locked="0"/>
    </xf>
    <xf numFmtId="167" fontId="149" fillId="0" borderId="0" xfId="0" applyNumberFormat="1" applyFont="1"/>
    <xf numFmtId="0" fontId="149" fillId="0" borderId="0" xfId="0" applyFont="1" applyAlignment="1" applyProtection="1">
      <alignment wrapText="1"/>
      <protection locked="0"/>
    </xf>
    <xf numFmtId="1" fontId="101" fillId="17" borderId="38" xfId="3" applyNumberFormat="1" applyFont="1" applyFill="1" applyBorder="1" applyAlignment="1" applyProtection="1">
      <alignment horizontal="center" vertical="center" wrapText="1"/>
    </xf>
    <xf numFmtId="167" fontId="101" fillId="17" borderId="38" xfId="4" applyNumberFormat="1" applyFont="1" applyFill="1" applyBorder="1" applyAlignment="1" applyProtection="1">
      <alignment horizontal="center" vertical="center" wrapText="1"/>
    </xf>
    <xf numFmtId="0" fontId="105" fillId="0" borderId="30" xfId="3" applyFont="1" applyBorder="1" applyAlignment="1" applyProtection="1">
      <alignment horizontal="center" vertical="center" wrapText="1"/>
      <protection locked="0"/>
    </xf>
    <xf numFmtId="0" fontId="151" fillId="17" borderId="38" xfId="3" applyFont="1" applyFill="1" applyBorder="1" applyAlignment="1" applyProtection="1">
      <alignment horizontal="center" vertical="center" wrapText="1"/>
    </xf>
    <xf numFmtId="0" fontId="151" fillId="19" borderId="38" xfId="3" applyFont="1" applyFill="1" applyBorder="1" applyAlignment="1" applyProtection="1">
      <alignment horizontal="center" vertical="center" wrapText="1"/>
    </xf>
    <xf numFmtId="2" fontId="151" fillId="19" borderId="38" xfId="3" applyNumberFormat="1" applyFont="1" applyFill="1" applyBorder="1" applyAlignment="1" applyProtection="1">
      <alignment horizontal="center" vertical="center" wrapText="1"/>
    </xf>
    <xf numFmtId="167" fontId="151" fillId="19" borderId="38" xfId="4" applyNumberFormat="1" applyFont="1" applyFill="1" applyBorder="1" applyAlignment="1" applyProtection="1">
      <alignment horizontal="center" vertical="center" wrapText="1"/>
    </xf>
    <xf numFmtId="0" fontId="152" fillId="0" borderId="30" xfId="3" applyFont="1" applyBorder="1" applyAlignment="1" applyProtection="1">
      <alignment horizontal="center" vertical="center" wrapText="1"/>
      <protection locked="0"/>
    </xf>
    <xf numFmtId="49" fontId="153" fillId="18" borderId="39" xfId="0" applyNumberFormat="1" applyFont="1" applyFill="1" applyBorder="1" applyAlignment="1" applyProtection="1">
      <alignment horizontal="center" vertical="center" wrapText="1"/>
      <protection locked="0"/>
    </xf>
    <xf numFmtId="0" fontId="154" fillId="18" borderId="38" xfId="0" applyFont="1" applyFill="1" applyBorder="1" applyAlignment="1">
      <alignment horizontal="center" vertical="center" wrapText="1"/>
    </xf>
    <xf numFmtId="179" fontId="154" fillId="0" borderId="38" xfId="0" applyNumberFormat="1" applyFont="1" applyBorder="1" applyAlignment="1" applyProtection="1">
      <alignment horizontal="center" vertical="center" wrapText="1"/>
      <protection locked="0"/>
    </xf>
    <xf numFmtId="49" fontId="154" fillId="18" borderId="38" xfId="0" applyNumberFormat="1" applyFont="1" applyFill="1" applyBorder="1" applyAlignment="1" applyProtection="1">
      <alignment horizontal="center" vertical="center" wrapText="1"/>
      <protection locked="0"/>
    </xf>
    <xf numFmtId="0" fontId="154" fillId="0" borderId="38" xfId="0" applyFont="1" applyBorder="1" applyAlignment="1" applyProtection="1">
      <alignment horizontal="center" vertical="center" wrapText="1"/>
      <protection locked="0"/>
    </xf>
    <xf numFmtId="49" fontId="154" fillId="18" borderId="38" xfId="5" applyNumberFormat="1" applyFont="1" applyFill="1" applyBorder="1" applyAlignment="1" applyProtection="1">
      <alignment horizontal="center" vertical="center" wrapText="1"/>
      <protection locked="0"/>
    </xf>
    <xf numFmtId="49" fontId="154" fillId="18" borderId="38" xfId="3" applyNumberFormat="1" applyFont="1" applyFill="1" applyBorder="1" applyAlignment="1" applyProtection="1">
      <alignment horizontal="center" vertical="center" wrapText="1"/>
      <protection locked="0"/>
    </xf>
    <xf numFmtId="4" fontId="155" fillId="18" borderId="38" xfId="4" applyNumberFormat="1" applyFont="1" applyFill="1" applyBorder="1" applyAlignment="1" applyProtection="1">
      <alignment horizontal="center" vertical="center" wrapText="1"/>
    </xf>
    <xf numFmtId="2" fontId="154" fillId="18" borderId="38" xfId="8" applyNumberFormat="1" applyFont="1" applyFill="1" applyBorder="1" applyAlignment="1">
      <alignment horizontal="center" vertical="center" wrapText="1"/>
    </xf>
    <xf numFmtId="2" fontId="155" fillId="0" borderId="38" xfId="0" applyNumberFormat="1" applyFont="1" applyBorder="1" applyAlignment="1">
      <alignment horizontal="center" vertical="center" wrapText="1"/>
    </xf>
    <xf numFmtId="2" fontId="155" fillId="18" borderId="38" xfId="4" applyNumberFormat="1" applyFont="1" applyFill="1" applyBorder="1" applyAlignment="1" applyProtection="1">
      <alignment horizontal="center" vertical="center" wrapText="1"/>
    </xf>
    <xf numFmtId="173" fontId="155" fillId="18" borderId="38" xfId="1" applyNumberFormat="1" applyFont="1" applyFill="1" applyBorder="1" applyAlignment="1" applyProtection="1">
      <alignment horizontal="center" vertical="center" wrapText="1"/>
    </xf>
    <xf numFmtId="4" fontId="155" fillId="0" borderId="38" xfId="4" applyNumberFormat="1" applyFont="1" applyBorder="1" applyAlignment="1" applyProtection="1">
      <alignment horizontal="center" vertical="center" wrapText="1"/>
    </xf>
    <xf numFmtId="0" fontId="155" fillId="0" borderId="30" xfId="3" applyFont="1" applyBorder="1" applyAlignment="1" applyProtection="1">
      <alignment horizontal="center" vertical="center" wrapText="1"/>
      <protection locked="0"/>
    </xf>
    <xf numFmtId="2" fontId="154" fillId="18" borderId="38" xfId="9" applyNumberFormat="1" applyFont="1" applyFill="1" applyBorder="1" applyAlignment="1" applyProtection="1">
      <alignment horizontal="center" vertical="center" wrapText="1"/>
    </xf>
    <xf numFmtId="49" fontId="154" fillId="0" borderId="38" xfId="0" applyNumberFormat="1" applyFont="1" applyBorder="1" applyAlignment="1" applyProtection="1">
      <alignment horizontal="center" vertical="center" wrapText="1"/>
      <protection locked="0"/>
    </xf>
    <xf numFmtId="0" fontId="155" fillId="0" borderId="30" xfId="5" applyFont="1" applyAlignment="1" applyProtection="1">
      <alignment horizontal="center" vertical="center" wrapText="1"/>
      <protection locked="0"/>
    </xf>
    <xf numFmtId="2" fontId="153" fillId="18" borderId="38" xfId="8" applyNumberFormat="1" applyFont="1" applyFill="1" applyBorder="1" applyAlignment="1">
      <alignment horizontal="center" vertical="center" wrapText="1"/>
    </xf>
    <xf numFmtId="49" fontId="154" fillId="18" borderId="38" xfId="0" applyNumberFormat="1" applyFont="1" applyFill="1" applyBorder="1" applyAlignment="1">
      <alignment horizontal="center" vertical="center" wrapText="1"/>
    </xf>
    <xf numFmtId="179" fontId="154" fillId="0" borderId="38" xfId="0" applyNumberFormat="1" applyFont="1" applyBorder="1" applyAlignment="1">
      <alignment horizontal="center" vertical="center" wrapText="1"/>
    </xf>
    <xf numFmtId="0" fontId="154" fillId="18" borderId="38" xfId="5" applyFont="1" applyFill="1" applyBorder="1" applyAlignment="1" applyProtection="1">
      <alignment horizontal="center" vertical="center" wrapText="1"/>
      <protection locked="0"/>
    </xf>
    <xf numFmtId="49" fontId="154" fillId="18" borderId="38" xfId="7" applyNumberFormat="1" applyFont="1" applyFill="1" applyBorder="1" applyAlignment="1" applyProtection="1">
      <alignment horizontal="center" vertical="center" wrapText="1"/>
      <protection locked="0"/>
    </xf>
    <xf numFmtId="49" fontId="154" fillId="0" borderId="38" xfId="5" applyNumberFormat="1" applyFont="1" applyBorder="1" applyAlignment="1" applyProtection="1">
      <alignment horizontal="center" vertical="center" wrapText="1"/>
      <protection locked="0"/>
    </xf>
    <xf numFmtId="0" fontId="153" fillId="0" borderId="30" xfId="7" applyFont="1" applyAlignment="1" applyProtection="1">
      <alignment horizontal="center" vertical="center" wrapText="1"/>
      <protection locked="0"/>
    </xf>
    <xf numFmtId="0" fontId="155" fillId="0" borderId="30" xfId="7" applyFont="1" applyAlignment="1" applyProtection="1">
      <alignment horizontal="center" vertical="center" wrapText="1"/>
      <protection locked="0"/>
    </xf>
    <xf numFmtId="179" fontId="154" fillId="18" borderId="38" xfId="0" applyNumberFormat="1" applyFont="1" applyFill="1" applyBorder="1" applyAlignment="1" applyProtection="1">
      <alignment horizontal="center" vertical="center" wrapText="1"/>
      <protection locked="0"/>
    </xf>
    <xf numFmtId="179" fontId="154" fillId="0" borderId="38" xfId="3" applyNumberFormat="1" applyFont="1" applyBorder="1" applyAlignment="1" applyProtection="1">
      <alignment horizontal="center" vertical="center" wrapText="1"/>
      <protection locked="0"/>
    </xf>
    <xf numFmtId="176" fontId="154" fillId="0" borderId="38" xfId="4" applyNumberFormat="1" applyFont="1" applyBorder="1" applyAlignment="1" applyProtection="1">
      <alignment horizontal="center" vertical="center" wrapText="1"/>
    </xf>
    <xf numFmtId="1" fontId="152" fillId="18" borderId="38" xfId="3" applyNumberFormat="1" applyFont="1" applyFill="1" applyBorder="1" applyAlignment="1" applyProtection="1">
      <alignment horizontal="center" vertical="center" wrapText="1"/>
      <protection locked="0"/>
    </xf>
    <xf numFmtId="1" fontId="152" fillId="0" borderId="38" xfId="3" applyNumberFormat="1" applyFont="1" applyBorder="1" applyAlignment="1" applyProtection="1">
      <alignment horizontal="center" vertical="center" wrapText="1"/>
      <protection locked="0"/>
    </xf>
    <xf numFmtId="2" fontId="153" fillId="18" borderId="38" xfId="3" applyNumberFormat="1" applyFont="1" applyFill="1" applyBorder="1" applyAlignment="1" applyProtection="1">
      <alignment horizontal="center" vertical="center" wrapText="1"/>
      <protection locked="0"/>
    </xf>
    <xf numFmtId="0" fontId="152" fillId="18" borderId="38" xfId="3" applyFont="1" applyFill="1" applyBorder="1" applyAlignment="1" applyProtection="1">
      <alignment horizontal="center" vertical="center" wrapText="1"/>
      <protection locked="0"/>
    </xf>
    <xf numFmtId="0" fontId="152" fillId="0" borderId="38" xfId="3" applyFont="1" applyBorder="1" applyAlignment="1" applyProtection="1">
      <alignment horizontal="center" vertical="center" wrapText="1"/>
      <protection locked="0"/>
    </xf>
    <xf numFmtId="0" fontId="154" fillId="18" borderId="38" xfId="0" applyFont="1" applyFill="1" applyBorder="1" applyAlignment="1" applyProtection="1">
      <alignment horizontal="center" vertical="center" wrapText="1"/>
      <protection locked="0"/>
    </xf>
    <xf numFmtId="0" fontId="152" fillId="18" borderId="30" xfId="3" applyFont="1" applyFill="1" applyBorder="1" applyAlignment="1" applyProtection="1">
      <alignment horizontal="center" vertical="center" wrapText="1"/>
      <protection locked="0"/>
    </xf>
    <xf numFmtId="0" fontId="153" fillId="0" borderId="30" xfId="3" applyFont="1" applyBorder="1" applyAlignment="1" applyProtection="1">
      <alignment horizontal="center" vertical="center" wrapText="1"/>
      <protection locked="0"/>
    </xf>
    <xf numFmtId="2" fontId="153" fillId="0" borderId="30" xfId="3" applyNumberFormat="1" applyFont="1" applyBorder="1" applyAlignment="1" applyProtection="1">
      <alignment horizontal="center" vertical="center" wrapText="1"/>
      <protection locked="0"/>
    </xf>
    <xf numFmtId="180" fontId="153" fillId="0" borderId="30" xfId="3" applyNumberFormat="1" applyFont="1" applyBorder="1" applyAlignment="1" applyProtection="1">
      <alignment horizontal="center" vertical="center" wrapText="1"/>
      <protection locked="0"/>
    </xf>
    <xf numFmtId="180" fontId="156" fillId="0" borderId="30" xfId="3" applyNumberFormat="1" applyFont="1" applyBorder="1" applyAlignment="1" applyProtection="1">
      <alignment horizontal="center" vertical="center" wrapText="1"/>
      <protection locked="0"/>
    </xf>
    <xf numFmtId="180" fontId="152" fillId="0" borderId="30" xfId="3" applyNumberFormat="1" applyFont="1" applyBorder="1" applyAlignment="1" applyProtection="1">
      <alignment horizontal="center" vertical="center" wrapText="1"/>
      <protection locked="0"/>
    </xf>
    <xf numFmtId="1" fontId="152" fillId="0" borderId="30" xfId="3" applyNumberFormat="1" applyFont="1" applyBorder="1" applyAlignment="1" applyProtection="1">
      <alignment horizontal="center" vertical="center" wrapText="1"/>
      <protection locked="0"/>
    </xf>
    <xf numFmtId="167" fontId="152" fillId="0" borderId="30" xfId="4" applyNumberFormat="1" applyFont="1" applyBorder="1" applyAlignment="1" applyProtection="1">
      <alignment horizontal="center" vertical="center" wrapText="1"/>
      <protection locked="0"/>
    </xf>
    <xf numFmtId="2" fontId="157" fillId="0" borderId="30" xfId="3" applyNumberFormat="1" applyFont="1" applyBorder="1" applyAlignment="1" applyProtection="1">
      <alignment horizontal="center" vertical="center" wrapText="1"/>
      <protection locked="0"/>
    </xf>
    <xf numFmtId="0" fontId="157" fillId="0" borderId="30" xfId="3" applyFont="1" applyBorder="1" applyAlignment="1" applyProtection="1">
      <alignment horizontal="center" vertical="center" wrapText="1"/>
      <protection locked="0"/>
    </xf>
    <xf numFmtId="180" fontId="157" fillId="0" borderId="30" xfId="3" applyNumberFormat="1" applyFont="1" applyBorder="1" applyAlignment="1" applyProtection="1">
      <alignment horizontal="center" vertical="center" wrapText="1"/>
      <protection locked="0"/>
    </xf>
    <xf numFmtId="1" fontId="158" fillId="0" borderId="30" xfId="3" applyNumberFormat="1" applyFont="1" applyBorder="1" applyAlignment="1" applyProtection="1">
      <alignment horizontal="center" vertical="center" wrapText="1"/>
      <protection locked="0"/>
    </xf>
    <xf numFmtId="4" fontId="153" fillId="0" borderId="30" xfId="3" applyNumberFormat="1" applyFont="1" applyBorder="1" applyAlignment="1" applyProtection="1">
      <alignment horizontal="center" vertical="center" wrapText="1"/>
      <protection locked="0"/>
    </xf>
    <xf numFmtId="2" fontId="152" fillId="0" borderId="30" xfId="3" applyNumberFormat="1" applyFont="1" applyBorder="1" applyAlignment="1" applyProtection="1">
      <alignment horizontal="center" vertical="center" wrapText="1"/>
      <protection locked="0"/>
    </xf>
    <xf numFmtId="180" fontId="158" fillId="0" borderId="30" xfId="3" applyNumberFormat="1" applyFont="1" applyBorder="1" applyAlignment="1" applyProtection="1">
      <alignment horizontal="center" vertical="center" wrapText="1"/>
      <protection locked="0"/>
    </xf>
    <xf numFmtId="8" fontId="152" fillId="0" borderId="30" xfId="3" applyNumberFormat="1" applyFont="1" applyBorder="1" applyAlignment="1" applyProtection="1">
      <alignment horizontal="center" vertical="center" wrapText="1"/>
      <protection locked="0"/>
    </xf>
    <xf numFmtId="0" fontId="75" fillId="0" borderId="30" xfId="3" applyFont="1" applyBorder="1" applyAlignment="1" applyProtection="1">
      <alignment vertical="center" wrapText="1"/>
      <protection locked="0"/>
    </xf>
    <xf numFmtId="49" fontId="105" fillId="18" borderId="39" xfId="0" applyNumberFormat="1" applyFont="1" applyFill="1" applyBorder="1" applyAlignment="1" applyProtection="1">
      <alignment horizontal="center" wrapText="1"/>
      <protection locked="0"/>
    </xf>
    <xf numFmtId="179" fontId="99" fillId="0" borderId="38" xfId="0" applyNumberFormat="1" applyFont="1" applyBorder="1" applyAlignment="1" applyProtection="1">
      <alignment horizontal="center" wrapText="1"/>
      <protection locked="0"/>
    </xf>
    <xf numFmtId="49" fontId="99" fillId="18" borderId="38" xfId="0" applyNumberFormat="1" applyFont="1" applyFill="1" applyBorder="1" applyAlignment="1" applyProtection="1">
      <alignment horizontal="left" wrapText="1"/>
      <protection locked="0"/>
    </xf>
    <xf numFmtId="0" fontId="99" fillId="0" borderId="38" xfId="5" applyFont="1" applyBorder="1" applyAlignment="1" applyProtection="1">
      <alignment horizontal="center" wrapText="1"/>
      <protection locked="0"/>
    </xf>
    <xf numFmtId="49" fontId="99" fillId="0" borderId="38" xfId="3" applyNumberFormat="1" applyFont="1" applyBorder="1" applyAlignment="1" applyProtection="1">
      <alignment horizontal="center" vertical="center" wrapText="1"/>
      <protection locked="0"/>
    </xf>
    <xf numFmtId="49" fontId="99" fillId="0" borderId="39" xfId="3" applyNumberFormat="1" applyFont="1" applyBorder="1" applyAlignment="1" applyProtection="1">
      <alignment horizontal="center" vertical="center" wrapText="1"/>
      <protection locked="0"/>
    </xf>
    <xf numFmtId="0" fontId="99" fillId="0" borderId="38" xfId="3" applyFont="1" applyBorder="1" applyAlignment="1" applyProtection="1">
      <alignment horizontal="center" vertical="center" wrapText="1"/>
      <protection locked="0"/>
    </xf>
    <xf numFmtId="4" fontId="106" fillId="0" borderId="38" xfId="0" applyNumberFormat="1" applyFont="1" applyBorder="1" applyAlignment="1">
      <alignment horizontal="right" vertical="top" wrapText="1"/>
    </xf>
    <xf numFmtId="2" fontId="106" fillId="0" borderId="38" xfId="4" applyNumberFormat="1" applyFont="1" applyBorder="1" applyAlignment="1" applyProtection="1">
      <alignment horizontal="right" vertical="center" wrapText="1"/>
    </xf>
    <xf numFmtId="0" fontId="106" fillId="18" borderId="30" xfId="3" applyFont="1" applyFill="1" applyBorder="1" applyAlignment="1" applyProtection="1">
      <alignment horizontal="left" vertical="center" wrapText="1"/>
      <protection locked="0"/>
    </xf>
    <xf numFmtId="0" fontId="99" fillId="0" borderId="39" xfId="3" applyFont="1" applyBorder="1" applyAlignment="1" applyProtection="1">
      <alignment horizontal="center" vertical="center" wrapText="1"/>
      <protection locked="0"/>
    </xf>
    <xf numFmtId="49" fontId="99" fillId="0" borderId="38" xfId="0" applyNumberFormat="1" applyFont="1" applyBorder="1" applyAlignment="1" applyProtection="1">
      <alignment horizontal="center" wrapText="1"/>
      <protection locked="0"/>
    </xf>
    <xf numFmtId="0" fontId="106" fillId="18" borderId="30" xfId="3" applyFont="1" applyFill="1" applyBorder="1" applyAlignment="1" applyProtection="1">
      <alignment vertical="center" wrapText="1"/>
      <protection locked="0"/>
    </xf>
    <xf numFmtId="0" fontId="106" fillId="18" borderId="30" xfId="5" applyFont="1" applyFill="1" applyAlignment="1" applyProtection="1">
      <alignment wrapText="1"/>
      <protection locked="0"/>
    </xf>
    <xf numFmtId="2" fontId="106" fillId="18" borderId="38" xfId="4" applyNumberFormat="1" applyFont="1" applyFill="1" applyBorder="1" applyAlignment="1" applyProtection="1">
      <alignment horizontal="right" vertical="center" wrapText="1"/>
    </xf>
    <xf numFmtId="179" fontId="99" fillId="0" borderId="38" xfId="0" applyNumberFormat="1" applyFont="1" applyBorder="1" applyAlignment="1" applyProtection="1">
      <alignment horizontal="center" vertical="center" wrapText="1"/>
      <protection locked="0"/>
    </xf>
    <xf numFmtId="49" fontId="99" fillId="18" borderId="38" xfId="0" applyNumberFormat="1" applyFont="1" applyFill="1" applyBorder="1" applyAlignment="1">
      <alignment wrapText="1"/>
    </xf>
    <xf numFmtId="179" fontId="99" fillId="0" borderId="38" xfId="0" applyNumberFormat="1" applyFont="1" applyBorder="1" applyAlignment="1">
      <alignment horizontal="center" vertical="center" wrapText="1"/>
    </xf>
    <xf numFmtId="49" fontId="99" fillId="18" borderId="38" xfId="7" applyNumberFormat="1" applyFont="1" applyFill="1" applyBorder="1" applyAlignment="1" applyProtection="1">
      <alignment horizontal="left" wrapText="1"/>
      <protection locked="0"/>
    </xf>
    <xf numFmtId="49" fontId="99" fillId="18" borderId="38" xfId="7" applyNumberFormat="1" applyFont="1" applyFill="1" applyBorder="1" applyAlignment="1" applyProtection="1">
      <alignment wrapText="1"/>
      <protection locked="0"/>
    </xf>
    <xf numFmtId="0" fontId="99" fillId="0" borderId="38" xfId="7" applyFont="1" applyBorder="1" applyAlignment="1" applyProtection="1">
      <alignment horizontal="center" wrapText="1"/>
      <protection locked="0"/>
    </xf>
    <xf numFmtId="0" fontId="105" fillId="18" borderId="30" xfId="7" applyFont="1" applyFill="1" applyAlignment="1" applyProtection="1">
      <alignment wrapText="1"/>
      <protection locked="0"/>
    </xf>
    <xf numFmtId="0" fontId="106" fillId="18" borderId="30" xfId="7" applyFont="1" applyFill="1" applyAlignment="1" applyProtection="1">
      <alignment wrapText="1"/>
      <protection locked="0"/>
    </xf>
    <xf numFmtId="179" fontId="99" fillId="18" borderId="38" xfId="0" applyNumberFormat="1" applyFont="1" applyFill="1" applyBorder="1" applyAlignment="1" applyProtection="1">
      <alignment horizontal="center" wrapText="1"/>
      <protection locked="0"/>
    </xf>
    <xf numFmtId="1" fontId="99" fillId="0" borderId="39" xfId="3" applyNumberFormat="1" applyFont="1" applyBorder="1" applyAlignment="1" applyProtection="1">
      <alignment horizontal="center" vertical="center" wrapText="1"/>
      <protection locked="0"/>
    </xf>
    <xf numFmtId="1" fontId="99" fillId="0" borderId="38" xfId="3" applyNumberFormat="1" applyFont="1" applyBorder="1" applyAlignment="1" applyProtection="1">
      <alignment horizontal="center" vertical="center" wrapText="1"/>
      <protection locked="0"/>
    </xf>
    <xf numFmtId="179" fontId="99" fillId="0" borderId="38" xfId="3" applyNumberFormat="1" applyFont="1" applyBorder="1" applyAlignment="1" applyProtection="1">
      <alignment horizontal="center" vertical="center" wrapText="1"/>
      <protection locked="0"/>
    </xf>
    <xf numFmtId="0" fontId="99" fillId="18" borderId="38" xfId="0" applyFont="1" applyFill="1" applyBorder="1" applyAlignment="1" applyProtection="1">
      <alignment horizontal="center" wrapText="1"/>
      <protection locked="0"/>
    </xf>
    <xf numFmtId="49" fontId="99" fillId="18" borderId="38" xfId="0" applyNumberFormat="1" applyFont="1" applyFill="1" applyBorder="1" applyAlignment="1" applyProtection="1">
      <alignment horizontal="center" wrapText="1"/>
      <protection locked="0"/>
    </xf>
    <xf numFmtId="0" fontId="105" fillId="18" borderId="38" xfId="7" applyFont="1" applyFill="1" applyBorder="1" applyAlignment="1" applyProtection="1">
      <alignment wrapText="1"/>
      <protection locked="0"/>
    </xf>
    <xf numFmtId="0" fontId="99" fillId="18" borderId="38" xfId="0" applyFont="1" applyFill="1" applyBorder="1" applyAlignment="1" applyProtection="1">
      <alignment horizontal="left" wrapText="1"/>
      <protection locked="0"/>
    </xf>
    <xf numFmtId="0" fontId="75" fillId="0" borderId="30" xfId="3" applyFont="1" applyBorder="1" applyAlignment="1" applyProtection="1">
      <alignment horizontal="center" vertical="center" wrapText="1"/>
      <protection locked="0"/>
    </xf>
    <xf numFmtId="0" fontId="75" fillId="0" borderId="30" xfId="3" applyFont="1" applyBorder="1" applyAlignment="1" applyProtection="1">
      <alignment horizontal="left" vertical="center" wrapText="1"/>
      <protection locked="0"/>
    </xf>
    <xf numFmtId="1" fontId="75" fillId="0" borderId="30" xfId="3" applyNumberFormat="1" applyFont="1" applyBorder="1" applyAlignment="1" applyProtection="1">
      <alignment horizontal="center" vertical="center" wrapText="1"/>
      <protection locked="0"/>
    </xf>
    <xf numFmtId="167" fontId="75" fillId="0" borderId="30" xfId="4" applyNumberFormat="1" applyFont="1" applyBorder="1" applyAlignment="1" applyProtection="1">
      <alignment horizontal="center" vertical="center" wrapText="1"/>
      <protection locked="0"/>
    </xf>
    <xf numFmtId="2" fontId="106" fillId="0" borderId="30" xfId="4" applyNumberFormat="1" applyFont="1" applyBorder="1" applyAlignment="1" applyProtection="1">
      <alignment horizontal="right" vertical="center" wrapText="1"/>
    </xf>
    <xf numFmtId="167" fontId="159" fillId="0" borderId="30" xfId="4" applyNumberFormat="1" applyFont="1" applyBorder="1" applyAlignment="1" applyProtection="1">
      <alignment horizontal="left" vertical="center" wrapText="1"/>
      <protection locked="0"/>
    </xf>
    <xf numFmtId="167" fontId="75" fillId="0" borderId="30" xfId="4" applyNumberFormat="1" applyFont="1" applyBorder="1" applyAlignment="1" applyProtection="1">
      <alignment horizontal="left" vertical="center" wrapText="1"/>
      <protection locked="0"/>
    </xf>
    <xf numFmtId="0" fontId="161" fillId="0" borderId="0" xfId="0" applyFont="1" applyAlignment="1">
      <alignment vertical="center"/>
    </xf>
    <xf numFmtId="0" fontId="160" fillId="0" borderId="0" xfId="0" applyFont="1" applyAlignment="1">
      <alignment horizontal="center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/>
    </xf>
    <xf numFmtId="168" fontId="164" fillId="2" borderId="13" xfId="0" applyNumberFormat="1" applyFont="1" applyFill="1" applyBorder="1" applyAlignment="1">
      <alignment vertical="center"/>
    </xf>
    <xf numFmtId="0" fontId="164" fillId="2" borderId="13" xfId="0" applyFont="1" applyFill="1" applyBorder="1" applyAlignment="1">
      <alignment vertical="center"/>
    </xf>
    <xf numFmtId="0" fontId="167" fillId="0" borderId="0" xfId="0" applyFont="1" applyAlignment="1">
      <alignment horizontal="left"/>
    </xf>
    <xf numFmtId="0" fontId="168" fillId="0" borderId="0" xfId="0" applyFont="1" applyAlignment="1">
      <alignment horizontal="center"/>
    </xf>
    <xf numFmtId="0" fontId="164" fillId="2" borderId="13" xfId="0" applyFont="1" applyFill="1" applyBorder="1" applyAlignment="1">
      <alignment horizontal="center" vertical="center"/>
    </xf>
    <xf numFmtId="0" fontId="152" fillId="0" borderId="38" xfId="0" applyFont="1" applyBorder="1" applyAlignment="1" applyProtection="1">
      <alignment horizontal="center"/>
      <protection locked="0"/>
    </xf>
    <xf numFmtId="0" fontId="152" fillId="0" borderId="38" xfId="0" applyFont="1" applyBorder="1" applyAlignment="1" applyProtection="1">
      <alignment horizontal="center" vertical="center"/>
      <protection locked="0"/>
    </xf>
    <xf numFmtId="43" fontId="152" fillId="0" borderId="38" xfId="1" applyFont="1" applyFill="1" applyBorder="1" applyAlignment="1" applyProtection="1">
      <alignment horizontal="right"/>
      <protection locked="0"/>
    </xf>
    <xf numFmtId="168" fontId="164" fillId="2" borderId="13" xfId="0" applyNumberFormat="1" applyFont="1" applyFill="1" applyBorder="1" applyAlignment="1">
      <alignment horizontal="center"/>
    </xf>
    <xf numFmtId="0" fontId="164" fillId="2" borderId="13" xfId="0" applyFont="1" applyFill="1" applyBorder="1" applyAlignment="1">
      <alignment horizontal="center"/>
    </xf>
    <xf numFmtId="44" fontId="152" fillId="0" borderId="38" xfId="2" applyFont="1" applyFill="1" applyBorder="1" applyAlignment="1" applyProtection="1">
      <protection locked="0"/>
    </xf>
    <xf numFmtId="43" fontId="152" fillId="0" borderId="38" xfId="1" quotePrefix="1" applyFont="1" applyFill="1" applyBorder="1" applyAlignment="1" applyProtection="1">
      <alignment horizontal="right"/>
      <protection locked="0"/>
    </xf>
    <xf numFmtId="0" fontId="152" fillId="0" borderId="38" xfId="0" applyFont="1" applyBorder="1" applyAlignment="1" applyProtection="1">
      <alignment horizontal="left"/>
      <protection locked="0"/>
    </xf>
    <xf numFmtId="0" fontId="167" fillId="0" borderId="13" xfId="0" applyFont="1" applyBorder="1" applyAlignment="1">
      <alignment horizontal="left"/>
    </xf>
    <xf numFmtId="166" fontId="167" fillId="0" borderId="13" xfId="0" applyNumberFormat="1" applyFont="1" applyBorder="1" applyAlignment="1">
      <alignment horizontal="right"/>
    </xf>
    <xf numFmtId="0" fontId="167" fillId="0" borderId="13" xfId="0" applyFont="1" applyBorder="1" applyAlignment="1">
      <alignment horizontal="center"/>
    </xf>
    <xf numFmtId="0" fontId="167" fillId="0" borderId="13" xfId="0" applyFont="1" applyBorder="1" applyAlignment="1">
      <alignment horizontal="center" vertical="center"/>
    </xf>
    <xf numFmtId="0" fontId="167" fillId="0" borderId="0" xfId="0" applyFont="1" applyAlignment="1">
      <alignment horizontal="center" vertical="center"/>
    </xf>
    <xf numFmtId="166" fontId="167" fillId="0" borderId="0" xfId="0" applyNumberFormat="1" applyFont="1" applyAlignment="1">
      <alignment horizontal="right"/>
    </xf>
    <xf numFmtId="0" fontId="164" fillId="2" borderId="13" xfId="0" applyFont="1" applyFill="1" applyBorder="1" applyAlignment="1">
      <alignment horizontal="left"/>
    </xf>
    <xf numFmtId="4" fontId="164" fillId="2" borderId="13" xfId="0" applyNumberFormat="1" applyFont="1" applyFill="1" applyBorder="1" applyAlignment="1">
      <alignment horizontal="right"/>
    </xf>
    <xf numFmtId="0" fontId="152" fillId="0" borderId="38" xfId="0" quotePrefix="1" applyFont="1" applyBorder="1" applyAlignment="1" applyProtection="1">
      <alignment horizontal="center" vertical="center"/>
      <protection locked="0"/>
    </xf>
    <xf numFmtId="0" fontId="166" fillId="0" borderId="0" xfId="0" applyFont="1" applyAlignment="1">
      <alignment vertical="center"/>
    </xf>
    <xf numFmtId="0" fontId="166" fillId="11" borderId="13" xfId="0" applyFont="1" applyFill="1" applyBorder="1" applyAlignment="1">
      <alignment horizontal="center"/>
    </xf>
    <xf numFmtId="44" fontId="152" fillId="0" borderId="38" xfId="2" applyFont="1" applyBorder="1" applyAlignment="1" applyProtection="1">
      <protection locked="0"/>
    </xf>
    <xf numFmtId="0" fontId="160" fillId="0" borderId="0" xfId="0" applyFont="1"/>
    <xf numFmtId="0" fontId="18" fillId="0" borderId="0" xfId="0" applyFont="1"/>
    <xf numFmtId="0" fontId="167" fillId="0" borderId="0" xfId="0" applyFont="1"/>
    <xf numFmtId="166" fontId="164" fillId="2" borderId="13" xfId="0" applyNumberFormat="1" applyFont="1" applyFill="1" applyBorder="1" applyAlignment="1">
      <alignment vertical="center"/>
    </xf>
    <xf numFmtId="168" fontId="166" fillId="11" borderId="13" xfId="0" applyNumberFormat="1" applyFont="1" applyFill="1" applyBorder="1"/>
    <xf numFmtId="0" fontId="166" fillId="0" borderId="0" xfId="0" applyFont="1"/>
    <xf numFmtId="166" fontId="164" fillId="2" borderId="13" xfId="0" applyNumberFormat="1" applyFont="1" applyFill="1" applyBorder="1"/>
    <xf numFmtId="168" fontId="164" fillId="2" borderId="13" xfId="0" applyNumberFormat="1" applyFont="1" applyFill="1" applyBorder="1"/>
    <xf numFmtId="0" fontId="164" fillId="2" borderId="13" xfId="0" applyFont="1" applyFill="1" applyBorder="1"/>
    <xf numFmtId="4" fontId="164" fillId="2" borderId="13" xfId="0" applyNumberFormat="1" applyFont="1" applyFill="1" applyBorder="1"/>
    <xf numFmtId="168" fontId="167" fillId="0" borderId="0" xfId="0" applyNumberFormat="1" applyFont="1"/>
    <xf numFmtId="0" fontId="164" fillId="2" borderId="12" xfId="0" applyFont="1" applyFill="1" applyBorder="1"/>
    <xf numFmtId="0" fontId="160" fillId="11" borderId="13" xfId="0" applyFont="1" applyFill="1" applyBorder="1"/>
    <xf numFmtId="166" fontId="168" fillId="11" borderId="13" xfId="0" applyNumberFormat="1" applyFont="1" applyFill="1" applyBorder="1"/>
    <xf numFmtId="0" fontId="167" fillId="11" borderId="13" xfId="0" applyFont="1" applyFill="1" applyBorder="1"/>
    <xf numFmtId="0" fontId="167" fillId="0" borderId="13" xfId="0" applyFont="1" applyBorder="1"/>
    <xf numFmtId="166" fontId="167" fillId="0" borderId="13" xfId="0" applyNumberFormat="1" applyFont="1" applyBorder="1"/>
    <xf numFmtId="169" fontId="164" fillId="2" borderId="13" xfId="0" applyNumberFormat="1" applyFont="1" applyFill="1" applyBorder="1"/>
    <xf numFmtId="0" fontId="168" fillId="12" borderId="13" xfId="0" applyFont="1" applyFill="1" applyBorder="1"/>
    <xf numFmtId="166" fontId="168" fillId="12" borderId="13" xfId="0" applyNumberFormat="1" applyFont="1" applyFill="1" applyBorder="1"/>
    <xf numFmtId="168" fontId="166" fillId="11" borderId="27" xfId="0" applyNumberFormat="1" applyFont="1" applyFill="1" applyBorder="1"/>
    <xf numFmtId="168" fontId="167" fillId="13" borderId="13" xfId="0" applyNumberFormat="1" applyFont="1" applyFill="1" applyBorder="1"/>
    <xf numFmtId="170" fontId="167" fillId="13" borderId="13" xfId="0" applyNumberFormat="1" applyFont="1" applyFill="1" applyBorder="1"/>
    <xf numFmtId="44" fontId="167" fillId="0" borderId="0" xfId="0" applyNumberFormat="1" applyFont="1"/>
    <xf numFmtId="168" fontId="166" fillId="0" borderId="13" xfId="0" applyNumberFormat="1" applyFont="1" applyBorder="1"/>
    <xf numFmtId="168" fontId="167" fillId="0" borderId="13" xfId="0" applyNumberFormat="1" applyFont="1" applyBorder="1"/>
    <xf numFmtId="170" fontId="166" fillId="14" borderId="13" xfId="0" applyNumberFormat="1" applyFont="1" applyFill="1" applyBorder="1"/>
    <xf numFmtId="43" fontId="18" fillId="0" borderId="0" xfId="0" applyNumberFormat="1" applyFont="1"/>
    <xf numFmtId="166" fontId="167" fillId="0" borderId="0" xfId="0" applyNumberFormat="1" applyFont="1"/>
    <xf numFmtId="0" fontId="164" fillId="0" borderId="0" xfId="0" applyFont="1"/>
    <xf numFmtId="168" fontId="167" fillId="11" borderId="13" xfId="0" applyNumberFormat="1" applyFont="1" applyFill="1" applyBorder="1"/>
    <xf numFmtId="168" fontId="164" fillId="2" borderId="12" xfId="0" applyNumberFormat="1" applyFont="1" applyFill="1" applyBorder="1"/>
    <xf numFmtId="168" fontId="164" fillId="0" borderId="0" xfId="0" applyNumberFormat="1" applyFont="1"/>
    <xf numFmtId="168" fontId="166" fillId="0" borderId="0" xfId="0" applyNumberFormat="1" applyFont="1"/>
    <xf numFmtId="0" fontId="168" fillId="4" borderId="13" xfId="0" applyFont="1" applyFill="1" applyBorder="1"/>
    <xf numFmtId="168" fontId="168" fillId="4" borderId="13" xfId="0" applyNumberFormat="1" applyFont="1" applyFill="1" applyBorder="1"/>
    <xf numFmtId="4" fontId="167" fillId="0" borderId="0" xfId="0" applyNumberFormat="1" applyFont="1"/>
    <xf numFmtId="0" fontId="1" fillId="0" borderId="38" xfId="0" applyFont="1" applyBorder="1"/>
    <xf numFmtId="0" fontId="82" fillId="0" borderId="38" xfId="11" applyBorder="1"/>
    <xf numFmtId="49" fontId="104" fillId="18" borderId="38" xfId="540" applyNumberFormat="1" applyFont="1" applyFill="1" applyBorder="1" applyAlignment="1" applyProtection="1">
      <alignment horizontal="center" vertical="center"/>
      <protection locked="0"/>
    </xf>
    <xf numFmtId="0" fontId="98" fillId="18" borderId="30" xfId="540" applyFill="1" applyAlignment="1" applyProtection="1">
      <alignment vertical="center"/>
      <protection locked="0"/>
    </xf>
    <xf numFmtId="0" fontId="0" fillId="18" borderId="0" xfId="0" applyFill="1"/>
    <xf numFmtId="0" fontId="1" fillId="18" borderId="0" xfId="0" applyFont="1" applyFill="1"/>
    <xf numFmtId="0" fontId="80" fillId="18" borderId="30" xfId="540" applyFont="1" applyFill="1" applyAlignment="1" applyProtection="1">
      <alignment vertical="center"/>
      <protection locked="0"/>
    </xf>
    <xf numFmtId="0" fontId="128" fillId="18" borderId="0" xfId="0" applyFont="1" applyFill="1"/>
    <xf numFmtId="0" fontId="0" fillId="78" borderId="0" xfId="0" applyFill="1"/>
    <xf numFmtId="0" fontId="0" fillId="73" borderId="0" xfId="0" applyFill="1"/>
    <xf numFmtId="49" fontId="129" fillId="0" borderId="39" xfId="0" applyNumberFormat="1" applyFont="1" applyBorder="1" applyAlignment="1" applyProtection="1">
      <alignment horizontal="center" vertical="center"/>
      <protection locked="0"/>
    </xf>
    <xf numFmtId="0" fontId="107" fillId="5" borderId="0" xfId="0" applyFont="1" applyFill="1" applyAlignment="1">
      <alignment vertical="center"/>
    </xf>
    <xf numFmtId="0" fontId="136" fillId="15" borderId="0" xfId="0" applyFont="1" applyFill="1"/>
    <xf numFmtId="0" fontId="1" fillId="0" borderId="0" xfId="0" applyFont="1"/>
    <xf numFmtId="0" fontId="136" fillId="5" borderId="0" xfId="0" applyFont="1" applyFill="1"/>
    <xf numFmtId="49" fontId="128" fillId="0" borderId="38" xfId="0" applyNumberFormat="1" applyFont="1" applyBorder="1" applyAlignment="1" applyProtection="1">
      <alignment horizontal="center" vertical="center" wrapText="1"/>
      <protection locked="0"/>
    </xf>
    <xf numFmtId="0" fontId="129" fillId="0" borderId="38" xfId="0" applyFont="1" applyBorder="1" applyAlignment="1" applyProtection="1">
      <alignment horizontal="center" vertical="center"/>
      <protection locked="0"/>
    </xf>
    <xf numFmtId="0" fontId="129" fillId="18" borderId="38" xfId="0" applyFont="1" applyFill="1" applyBorder="1" applyAlignment="1" applyProtection="1">
      <alignment horizontal="center" vertical="center"/>
      <protection locked="0"/>
    </xf>
    <xf numFmtId="176" fontId="106" fillId="0" borderId="38" xfId="4" applyNumberFormat="1" applyFont="1" applyBorder="1" applyAlignment="1" applyProtection="1">
      <alignment horizontal="right" vertical="center"/>
    </xf>
    <xf numFmtId="49" fontId="129" fillId="0" borderId="38" xfId="0" applyNumberFormat="1" applyFont="1" applyBorder="1" applyAlignment="1" applyProtection="1">
      <alignment horizontal="center" vertical="center" wrapText="1"/>
      <protection locked="0"/>
    </xf>
    <xf numFmtId="176" fontId="105" fillId="0" borderId="48" xfId="592" applyNumberFormat="1" applyFont="1" applyBorder="1" applyAlignment="1" applyProtection="1">
      <alignment vertical="center" wrapText="1"/>
    </xf>
    <xf numFmtId="0" fontId="0" fillId="0" borderId="0" xfId="0" applyAlignment="1">
      <alignment wrapText="1"/>
    </xf>
    <xf numFmtId="49" fontId="98" fillId="0" borderId="30" xfId="540" applyNumberFormat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98" fillId="0" borderId="30" xfId="540" applyAlignment="1" applyProtection="1">
      <alignment vertical="center" wrapText="1"/>
      <protection locked="0"/>
    </xf>
    <xf numFmtId="0" fontId="98" fillId="77" borderId="30" xfId="540" applyFill="1" applyAlignment="1" applyProtection="1">
      <alignment vertical="center"/>
      <protection locked="0"/>
    </xf>
    <xf numFmtId="0" fontId="0" fillId="77" borderId="0" xfId="0" applyFill="1"/>
    <xf numFmtId="43" fontId="10" fillId="0" borderId="0" xfId="0" applyNumberFormat="1" applyFont="1"/>
    <xf numFmtId="43" fontId="33" fillId="0" borderId="0" xfId="0" applyNumberFormat="1" applyFont="1"/>
    <xf numFmtId="0" fontId="169" fillId="17" borderId="38" xfId="3" applyFont="1" applyFill="1" applyBorder="1" applyAlignment="1" applyProtection="1">
      <alignment horizontal="center" vertical="center" wrapText="1"/>
    </xf>
    <xf numFmtId="49" fontId="170" fillId="19" borderId="38" xfId="540" applyNumberFormat="1" applyFont="1" applyFill="1" applyBorder="1" applyAlignment="1">
      <alignment horizontal="center" vertical="center" wrapText="1"/>
    </xf>
    <xf numFmtId="0" fontId="170" fillId="19" borderId="38" xfId="540" applyFont="1" applyFill="1" applyBorder="1" applyAlignment="1">
      <alignment horizontal="center" vertical="center" wrapText="1"/>
    </xf>
    <xf numFmtId="0" fontId="170" fillId="19" borderId="39" xfId="540" applyFont="1" applyFill="1" applyBorder="1" applyAlignment="1">
      <alignment horizontal="center" vertical="center" wrapText="1"/>
    </xf>
    <xf numFmtId="0" fontId="170" fillId="19" borderId="48" xfId="540" applyFont="1" applyFill="1" applyBorder="1" applyAlignment="1">
      <alignment horizontal="center" vertical="center" wrapText="1"/>
    </xf>
    <xf numFmtId="0" fontId="172" fillId="18" borderId="38" xfId="0" applyFont="1" applyFill="1" applyBorder="1" applyAlignment="1">
      <alignment horizontal="center" vertical="center" wrapText="1"/>
    </xf>
    <xf numFmtId="0" fontId="174" fillId="0" borderId="38" xfId="0" applyFont="1" applyBorder="1" applyAlignment="1">
      <alignment vertical="center" wrapText="1"/>
    </xf>
    <xf numFmtId="49" fontId="172" fillId="18" borderId="38" xfId="0" applyNumberFormat="1" applyFont="1" applyFill="1" applyBorder="1" applyAlignment="1">
      <alignment horizontal="center" vertical="center" wrapText="1"/>
    </xf>
    <xf numFmtId="0" fontId="174" fillId="18" borderId="38" xfId="0" applyFont="1" applyFill="1" applyBorder="1" applyAlignment="1">
      <alignment horizontal="right" vertical="center" wrapText="1"/>
    </xf>
    <xf numFmtId="0" fontId="174" fillId="18" borderId="38" xfId="0" applyFont="1" applyFill="1" applyBorder="1" applyAlignment="1">
      <alignment vertical="center" wrapText="1"/>
    </xf>
    <xf numFmtId="0" fontId="174" fillId="0" borderId="38" xfId="0" applyFont="1" applyBorder="1" applyAlignment="1">
      <alignment horizontal="right" vertical="center" wrapText="1"/>
    </xf>
    <xf numFmtId="49" fontId="171" fillId="77" borderId="38" xfId="0" applyNumberFormat="1" applyFont="1" applyFill="1" applyBorder="1" applyAlignment="1" applyProtection="1">
      <alignment horizontal="center" vertical="center" wrapText="1"/>
      <protection locked="0"/>
    </xf>
    <xf numFmtId="0" fontId="172" fillId="77" borderId="38" xfId="0" applyFont="1" applyFill="1" applyBorder="1" applyAlignment="1">
      <alignment horizontal="center" vertical="center" wrapText="1"/>
    </xf>
    <xf numFmtId="0" fontId="174" fillId="77" borderId="38" xfId="0" applyFont="1" applyFill="1" applyBorder="1" applyAlignment="1">
      <alignment horizontal="right" vertical="center" wrapText="1"/>
    </xf>
    <xf numFmtId="0" fontId="174" fillId="77" borderId="38" xfId="0" applyFont="1" applyFill="1" applyBorder="1" applyAlignment="1">
      <alignment vertical="center" wrapText="1"/>
    </xf>
    <xf numFmtId="49" fontId="171" fillId="18" borderId="38" xfId="0" applyNumberFormat="1" applyFont="1" applyFill="1" applyBorder="1" applyAlignment="1" applyProtection="1">
      <alignment horizontal="center" vertical="center" wrapText="1"/>
      <protection locked="0"/>
    </xf>
    <xf numFmtId="49" fontId="178" fillId="5" borderId="13" xfId="0" applyNumberFormat="1" applyFont="1" applyFill="1" applyBorder="1" applyAlignment="1">
      <alignment horizontal="center" vertical="center" wrapText="1"/>
    </xf>
    <xf numFmtId="0" fontId="178" fillId="5" borderId="13" xfId="0" applyFont="1" applyFill="1" applyBorder="1" applyAlignment="1">
      <alignment horizontal="center" vertical="center" wrapText="1"/>
    </xf>
    <xf numFmtId="0" fontId="179" fillId="5" borderId="13" xfId="0" applyFont="1" applyFill="1" applyBorder="1" applyAlignment="1">
      <alignment horizontal="right" vertical="center" wrapText="1"/>
    </xf>
    <xf numFmtId="0" fontId="179" fillId="5" borderId="13" xfId="0" applyFont="1" applyFill="1" applyBorder="1" applyAlignment="1">
      <alignment vertical="center" wrapText="1"/>
    </xf>
    <xf numFmtId="49" fontId="171" fillId="18" borderId="39" xfId="0" applyNumberFormat="1" applyFont="1" applyFill="1" applyBorder="1" applyAlignment="1" applyProtection="1">
      <alignment horizontal="center" wrapText="1"/>
      <protection locked="0"/>
    </xf>
    <xf numFmtId="49" fontId="171" fillId="0" borderId="38" xfId="0" applyNumberFormat="1" applyFont="1" applyBorder="1" applyAlignment="1" applyProtection="1">
      <alignment horizontal="center" vertical="center" wrapText="1"/>
      <protection locked="0"/>
    </xf>
    <xf numFmtId="0" fontId="171" fillId="0" borderId="38" xfId="0" applyFont="1" applyBorder="1" applyAlignment="1" applyProtection="1">
      <alignment horizontal="center" vertical="center" wrapText="1"/>
      <protection locked="0"/>
    </xf>
    <xf numFmtId="0" fontId="171" fillId="18" borderId="38" xfId="0" applyFont="1" applyFill="1" applyBorder="1" applyAlignment="1" applyProtection="1">
      <alignment horizontal="center" vertical="center" wrapText="1"/>
      <protection locked="0"/>
    </xf>
    <xf numFmtId="49" fontId="173" fillId="18" borderId="38" xfId="540" applyNumberFormat="1" applyFont="1" applyFill="1" applyBorder="1" applyAlignment="1" applyProtection="1">
      <alignment horizontal="center" vertical="center" wrapText="1"/>
      <protection locked="0"/>
    </xf>
    <xf numFmtId="49" fontId="171" fillId="0" borderId="39" xfId="0" applyNumberFormat="1" applyFont="1" applyBorder="1" applyAlignment="1" applyProtection="1">
      <alignment horizontal="center" vertical="center" wrapText="1"/>
      <protection locked="0"/>
    </xf>
    <xf numFmtId="49" fontId="171" fillId="0" borderId="38" xfId="0" applyNumberFormat="1" applyFont="1" applyBorder="1" applyAlignment="1" applyProtection="1">
      <alignment horizontal="right" vertical="center" wrapText="1"/>
      <protection locked="0"/>
    </xf>
    <xf numFmtId="4" fontId="173" fillId="0" borderId="38" xfId="4" applyNumberFormat="1" applyFont="1" applyBorder="1" applyAlignment="1" applyProtection="1">
      <alignment horizontal="right" vertical="center" wrapText="1"/>
    </xf>
    <xf numFmtId="49" fontId="171" fillId="18" borderId="38" xfId="609" applyNumberFormat="1" applyFont="1" applyFill="1" applyBorder="1" applyAlignment="1" applyProtection="1">
      <alignment horizontal="center" vertical="center" wrapText="1"/>
      <protection locked="0"/>
    </xf>
    <xf numFmtId="49" fontId="171" fillId="18" borderId="39" xfId="0" applyNumberFormat="1" applyFont="1" applyFill="1" applyBorder="1" applyAlignment="1" applyProtection="1">
      <alignment horizontal="center" vertical="center" wrapText="1"/>
      <protection locked="0"/>
    </xf>
    <xf numFmtId="49" fontId="171" fillId="18" borderId="38" xfId="610" applyNumberFormat="1" applyFont="1" applyFill="1" applyBorder="1" applyAlignment="1" applyProtection="1">
      <alignment horizontal="center" vertical="center" wrapText="1"/>
      <protection locked="0"/>
    </xf>
    <xf numFmtId="0" fontId="171" fillId="18" borderId="38" xfId="610" applyFont="1" applyFill="1" applyBorder="1" applyAlignment="1" applyProtection="1">
      <alignment horizontal="center" vertical="center" wrapText="1"/>
      <protection locked="0"/>
    </xf>
    <xf numFmtId="0" fontId="172" fillId="0" borderId="38" xfId="0" applyFont="1" applyBorder="1" applyAlignment="1" applyProtection="1">
      <alignment horizontal="center" wrapText="1"/>
      <protection locked="0"/>
    </xf>
    <xf numFmtId="14" fontId="172" fillId="0" borderId="38" xfId="0" applyNumberFormat="1" applyFont="1" applyBorder="1" applyAlignment="1" applyProtection="1">
      <alignment horizontal="center" wrapText="1"/>
      <protection locked="0"/>
    </xf>
    <xf numFmtId="0" fontId="172" fillId="18" borderId="38" xfId="609" quotePrefix="1" applyFont="1" applyFill="1" applyBorder="1" applyAlignment="1">
      <alignment horizontal="center" wrapText="1"/>
    </xf>
    <xf numFmtId="0" fontId="171" fillId="18" borderId="38" xfId="609" applyFont="1" applyFill="1" applyBorder="1" applyAlignment="1" applyProtection="1">
      <alignment horizontal="center" vertical="center" wrapText="1"/>
      <protection locked="0"/>
    </xf>
    <xf numFmtId="49" fontId="172" fillId="18" borderId="0" xfId="0" applyNumberFormat="1" applyFont="1" applyFill="1" applyAlignment="1">
      <alignment horizontal="center" vertical="center" wrapText="1"/>
    </xf>
    <xf numFmtId="0" fontId="175" fillId="0" borderId="0" xfId="0" applyFont="1" applyAlignment="1">
      <alignment wrapText="1"/>
    </xf>
    <xf numFmtId="0" fontId="172" fillId="77" borderId="38" xfId="0" applyFont="1" applyFill="1" applyBorder="1" applyAlignment="1">
      <alignment horizontal="center" wrapText="1"/>
    </xf>
    <xf numFmtId="0" fontId="171" fillId="77" borderId="38" xfId="0" applyFont="1" applyFill="1" applyBorder="1" applyAlignment="1" applyProtection="1">
      <alignment horizontal="center" vertical="center" wrapText="1"/>
      <protection locked="0"/>
    </xf>
    <xf numFmtId="49" fontId="173" fillId="77" borderId="38" xfId="540" applyNumberFormat="1" applyFont="1" applyFill="1" applyBorder="1" applyAlignment="1" applyProtection="1">
      <alignment horizontal="center" vertical="center" wrapText="1"/>
      <protection locked="0"/>
    </xf>
    <xf numFmtId="49" fontId="171" fillId="77" borderId="39" xfId="0" applyNumberFormat="1" applyFont="1" applyFill="1" applyBorder="1" applyAlignment="1" applyProtection="1">
      <alignment horizontal="center" vertical="center" wrapText="1"/>
      <protection locked="0"/>
    </xf>
    <xf numFmtId="4" fontId="172" fillId="77" borderId="38" xfId="0" applyNumberFormat="1" applyFont="1" applyFill="1" applyBorder="1" applyAlignment="1" applyProtection="1">
      <alignment horizontal="right" wrapText="1"/>
      <protection locked="0"/>
    </xf>
    <xf numFmtId="49" fontId="171" fillId="77" borderId="38" xfId="609" applyNumberFormat="1" applyFont="1" applyFill="1" applyBorder="1" applyAlignment="1" applyProtection="1">
      <alignment horizontal="center" vertical="center" wrapText="1"/>
      <protection locked="0"/>
    </xf>
    <xf numFmtId="4" fontId="173" fillId="77" borderId="38" xfId="4" applyNumberFormat="1" applyFont="1" applyFill="1" applyBorder="1" applyAlignment="1" applyProtection="1">
      <alignment horizontal="right" vertical="center" wrapText="1"/>
    </xf>
    <xf numFmtId="0" fontId="172" fillId="18" borderId="38" xfId="0" applyFont="1" applyFill="1" applyBorder="1" applyAlignment="1" applyProtection="1">
      <alignment horizontal="center" wrapText="1"/>
      <protection locked="0"/>
    </xf>
    <xf numFmtId="14" fontId="172" fillId="18" borderId="38" xfId="0" applyNumberFormat="1" applyFont="1" applyFill="1" applyBorder="1" applyAlignment="1" applyProtection="1">
      <alignment horizontal="center" wrapText="1"/>
      <protection locked="0"/>
    </xf>
    <xf numFmtId="4" fontId="173" fillId="18" borderId="38" xfId="4" applyNumberFormat="1" applyFont="1" applyFill="1" applyBorder="1" applyAlignment="1" applyProtection="1">
      <alignment horizontal="right" vertical="center" wrapText="1"/>
    </xf>
    <xf numFmtId="49" fontId="171" fillId="18" borderId="38" xfId="0" applyNumberFormat="1" applyFont="1" applyFill="1" applyBorder="1" applyAlignment="1" applyProtection="1">
      <alignment horizontal="right" vertical="center" wrapText="1"/>
      <protection locked="0"/>
    </xf>
    <xf numFmtId="4" fontId="172" fillId="18" borderId="38" xfId="0" applyNumberFormat="1" applyFont="1" applyFill="1" applyBorder="1" applyAlignment="1" applyProtection="1">
      <alignment horizontal="right" wrapText="1"/>
      <protection locked="0"/>
    </xf>
    <xf numFmtId="2" fontId="172" fillId="18" borderId="38" xfId="0" applyNumberFormat="1" applyFont="1" applyFill="1" applyBorder="1" applyAlignment="1" applyProtection="1">
      <alignment horizontal="right" wrapText="1"/>
      <protection locked="0"/>
    </xf>
    <xf numFmtId="49" fontId="171" fillId="77" borderId="38" xfId="610" applyNumberFormat="1" applyFont="1" applyFill="1" applyBorder="1" applyAlignment="1" applyProtection="1">
      <alignment horizontal="center" vertical="center" wrapText="1"/>
      <protection locked="0"/>
    </xf>
    <xf numFmtId="4" fontId="172" fillId="0" borderId="38" xfId="0" applyNumberFormat="1" applyFont="1" applyBorder="1" applyAlignment="1" applyProtection="1">
      <alignment horizontal="right" wrapText="1"/>
      <protection locked="0"/>
    </xf>
    <xf numFmtId="2" fontId="172" fillId="0" borderId="38" xfId="0" applyNumberFormat="1" applyFont="1" applyBorder="1" applyAlignment="1" applyProtection="1">
      <alignment horizontal="right" wrapText="1"/>
      <protection locked="0"/>
    </xf>
    <xf numFmtId="1" fontId="172" fillId="0" borderId="38" xfId="0" applyNumberFormat="1" applyFont="1" applyBorder="1" applyAlignment="1" applyProtection="1">
      <alignment horizontal="center" wrapText="1"/>
      <protection locked="0"/>
    </xf>
    <xf numFmtId="3" fontId="172" fillId="0" borderId="38" xfId="0" applyNumberFormat="1" applyFont="1" applyBorder="1" applyAlignment="1" applyProtection="1">
      <alignment horizontal="center" wrapText="1"/>
      <protection locked="0"/>
    </xf>
    <xf numFmtId="49" fontId="176" fillId="0" borderId="38" xfId="0" applyNumberFormat="1" applyFont="1" applyBorder="1" applyAlignment="1" applyProtection="1">
      <alignment horizontal="center" wrapText="1"/>
      <protection locked="0"/>
    </xf>
    <xf numFmtId="43" fontId="176" fillId="0" borderId="38" xfId="1" applyFont="1" applyBorder="1" applyAlignment="1" applyProtection="1">
      <alignment horizontal="right" wrapText="1"/>
      <protection locked="0"/>
    </xf>
    <xf numFmtId="0" fontId="176" fillId="0" borderId="38" xfId="0" applyFont="1" applyBorder="1" applyAlignment="1" applyProtection="1">
      <alignment horizontal="center" wrapText="1"/>
      <protection locked="0"/>
    </xf>
    <xf numFmtId="49" fontId="171" fillId="0" borderId="38" xfId="0" applyNumberFormat="1" applyFont="1" applyBorder="1" applyAlignment="1" applyProtection="1">
      <alignment horizontal="left" vertical="center" wrapText="1"/>
      <protection locked="0"/>
    </xf>
    <xf numFmtId="49" fontId="171" fillId="18" borderId="38" xfId="0" applyNumberFormat="1" applyFont="1" applyFill="1" applyBorder="1" applyAlignment="1" applyProtection="1">
      <alignment horizontal="left" vertical="center" wrapText="1"/>
      <protection locked="0"/>
    </xf>
    <xf numFmtId="0" fontId="172" fillId="0" borderId="0" xfId="0" applyFont="1" applyAlignment="1">
      <alignment horizontal="center" wrapText="1"/>
    </xf>
    <xf numFmtId="0" fontId="171" fillId="0" borderId="38" xfId="0" applyFont="1" applyBorder="1" applyAlignment="1" applyProtection="1">
      <alignment horizontal="center" wrapText="1"/>
      <protection locked="0"/>
    </xf>
    <xf numFmtId="49" fontId="177" fillId="0" borderId="39" xfId="0" applyNumberFormat="1" applyFont="1" applyBorder="1" applyAlignment="1" applyProtection="1">
      <alignment horizontal="center" vertical="center" wrapText="1"/>
      <protection locked="0"/>
    </xf>
    <xf numFmtId="49" fontId="177" fillId="0" borderId="38" xfId="0" applyNumberFormat="1" applyFont="1" applyBorder="1" applyAlignment="1" applyProtection="1">
      <alignment horizontal="right" vertical="center" wrapText="1"/>
      <protection locked="0"/>
    </xf>
    <xf numFmtId="2" fontId="172" fillId="0" borderId="50" xfId="0" applyNumberFormat="1" applyFont="1" applyBorder="1" applyAlignment="1" applyProtection="1">
      <alignment horizontal="right" wrapText="1"/>
      <protection locked="0"/>
    </xf>
    <xf numFmtId="49" fontId="81" fillId="5" borderId="13" xfId="0" applyNumberFormat="1" applyFont="1" applyFill="1" applyBorder="1" applyAlignment="1">
      <alignment horizontal="center" vertical="center" wrapText="1"/>
    </xf>
    <xf numFmtId="49" fontId="178" fillId="5" borderId="12" xfId="0" applyNumberFormat="1" applyFont="1" applyFill="1" applyBorder="1" applyAlignment="1">
      <alignment horizontal="center" vertical="center" wrapText="1"/>
    </xf>
    <xf numFmtId="4" fontId="81" fillId="0" borderId="13" xfId="0" applyNumberFormat="1" applyFont="1" applyBorder="1" applyAlignment="1">
      <alignment horizontal="right" vertical="center" wrapText="1"/>
    </xf>
    <xf numFmtId="0" fontId="178" fillId="5" borderId="13" xfId="0" applyFont="1" applyFill="1" applyBorder="1" applyAlignment="1">
      <alignment horizontal="center" wrapText="1"/>
    </xf>
    <xf numFmtId="4" fontId="178" fillId="0" borderId="13" xfId="0" applyNumberFormat="1" applyFont="1" applyBorder="1" applyAlignment="1">
      <alignment horizontal="right" wrapText="1"/>
    </xf>
    <xf numFmtId="49" fontId="178" fillId="0" borderId="13" xfId="0" applyNumberFormat="1" applyFont="1" applyBorder="1" applyAlignment="1">
      <alignment horizontal="center" vertical="center" wrapText="1"/>
    </xf>
    <xf numFmtId="49" fontId="178" fillId="0" borderId="12" xfId="0" applyNumberFormat="1" applyFont="1" applyBorder="1" applyAlignment="1">
      <alignment horizontal="center" vertical="center" wrapText="1"/>
    </xf>
    <xf numFmtId="49" fontId="178" fillId="0" borderId="13" xfId="0" applyNumberFormat="1" applyFont="1" applyBorder="1" applyAlignment="1">
      <alignment horizontal="right" vertical="center" wrapText="1"/>
    </xf>
    <xf numFmtId="49" fontId="136" fillId="18" borderId="13" xfId="0" applyNumberFormat="1" applyFont="1" applyFill="1" applyBorder="1" applyAlignment="1">
      <alignment horizontal="center" vertical="center"/>
    </xf>
    <xf numFmtId="0" fontId="171" fillId="18" borderId="38" xfId="0" applyFont="1" applyFill="1" applyBorder="1" applyAlignment="1" applyProtection="1">
      <alignment horizontal="center" wrapText="1"/>
      <protection locked="0"/>
    </xf>
    <xf numFmtId="49" fontId="177" fillId="18" borderId="39" xfId="0" applyNumberFormat="1" applyFont="1" applyFill="1" applyBorder="1" applyAlignment="1" applyProtection="1">
      <alignment horizontal="center" vertical="center" wrapText="1"/>
      <protection locked="0"/>
    </xf>
    <xf numFmtId="49" fontId="177" fillId="18" borderId="38" xfId="0" applyNumberFormat="1" applyFont="1" applyFill="1" applyBorder="1" applyAlignment="1" applyProtection="1">
      <alignment horizontal="right" vertical="center" wrapText="1"/>
      <protection locked="0"/>
    </xf>
    <xf numFmtId="2" fontId="172" fillId="18" borderId="50" xfId="0" applyNumberFormat="1" applyFont="1" applyFill="1" applyBorder="1" applyAlignment="1" applyProtection="1">
      <alignment horizontal="right" wrapText="1"/>
      <protection locked="0"/>
    </xf>
    <xf numFmtId="44" fontId="160" fillId="0" borderId="0" xfId="0" applyNumberFormat="1" applyFont="1"/>
    <xf numFmtId="164" fontId="18" fillId="0" borderId="4" xfId="0" applyNumberFormat="1" applyFont="1" applyBorder="1" applyAlignment="1">
      <alignment horizontal="left" vertical="center"/>
    </xf>
    <xf numFmtId="0" fontId="8" fillId="0" borderId="14" xfId="0" applyFont="1" applyBorder="1"/>
    <xf numFmtId="0" fontId="8" fillId="0" borderId="5" xfId="0" applyFont="1" applyBorder="1"/>
    <xf numFmtId="166" fontId="17" fillId="0" borderId="4" xfId="0" applyNumberFormat="1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8" fillId="0" borderId="8" xfId="0" applyFont="1" applyBorder="1"/>
    <xf numFmtId="0" fontId="11" fillId="2" borderId="1" xfId="0" applyFont="1" applyFill="1" applyBorder="1" applyAlignment="1">
      <alignment horizontal="center" vertical="center" wrapText="1"/>
    </xf>
    <xf numFmtId="0" fontId="8" fillId="0" borderId="9" xfId="0" applyFont="1" applyBorder="1"/>
    <xf numFmtId="164" fontId="12" fillId="0" borderId="7" xfId="0" applyNumberFormat="1" applyFont="1" applyBorder="1" applyAlignment="1">
      <alignment horizontal="center" vertical="center"/>
    </xf>
    <xf numFmtId="164" fontId="18" fillId="10" borderId="4" xfId="0" applyNumberFormat="1" applyFont="1" applyFill="1" applyBorder="1" applyAlignment="1">
      <alignment horizontal="left" vertical="center"/>
    </xf>
    <xf numFmtId="166" fontId="17" fillId="10" borderId="4" xfId="0" applyNumberFormat="1" applyFont="1" applyFill="1" applyBorder="1" applyAlignment="1">
      <alignment horizontal="center" vertical="center"/>
    </xf>
    <xf numFmtId="166" fontId="17" fillId="0" borderId="4" xfId="0" applyNumberFormat="1" applyFont="1" applyBorder="1" applyAlignment="1">
      <alignment horizontal="center" vertical="center" wrapText="1"/>
    </xf>
    <xf numFmtId="164" fontId="18" fillId="5" borderId="4" xfId="0" applyNumberFormat="1" applyFont="1" applyFill="1" applyBorder="1" applyAlignment="1">
      <alignment horizontal="left" vertical="center"/>
    </xf>
    <xf numFmtId="164" fontId="22" fillId="2" borderId="4" xfId="0" applyNumberFormat="1" applyFont="1" applyFill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8" fillId="0" borderId="3" xfId="0" applyFont="1" applyBorder="1"/>
    <xf numFmtId="164" fontId="20" fillId="6" borderId="4" xfId="0" applyNumberFormat="1" applyFont="1" applyFill="1" applyBorder="1" applyAlignment="1">
      <alignment horizontal="left" vertical="center"/>
    </xf>
    <xf numFmtId="164" fontId="21" fillId="6" borderId="4" xfId="0" applyNumberFormat="1" applyFont="1" applyFill="1" applyBorder="1" applyAlignment="1">
      <alignment horizontal="center" vertical="center"/>
    </xf>
    <xf numFmtId="164" fontId="20" fillId="3" borderId="4" xfId="0" applyNumberFormat="1" applyFont="1" applyFill="1" applyBorder="1" applyAlignment="1">
      <alignment horizontal="left" vertical="center"/>
    </xf>
    <xf numFmtId="164" fontId="17" fillId="0" borderId="4" xfId="0" applyNumberFormat="1" applyFont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left" vertical="center"/>
    </xf>
    <xf numFmtId="164" fontId="16" fillId="3" borderId="4" xfId="0" applyNumberFormat="1" applyFont="1" applyFill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164" fontId="20" fillId="4" borderId="4" xfId="0" applyNumberFormat="1" applyFont="1" applyFill="1" applyBorder="1" applyAlignment="1">
      <alignment horizontal="left" vertical="center"/>
    </xf>
    <xf numFmtId="166" fontId="21" fillId="4" borderId="4" xfId="0" applyNumberFormat="1" applyFont="1" applyFill="1" applyBorder="1" applyAlignment="1">
      <alignment horizontal="center" vertical="center"/>
    </xf>
    <xf numFmtId="166" fontId="19" fillId="0" borderId="4" xfId="0" applyNumberFormat="1" applyFont="1" applyBorder="1" applyAlignment="1">
      <alignment horizontal="center" vertical="center"/>
    </xf>
    <xf numFmtId="164" fontId="25" fillId="10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/>
    </xf>
    <xf numFmtId="166" fontId="22" fillId="2" borderId="4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164" fontId="19" fillId="0" borderId="4" xfId="0" applyNumberFormat="1" applyFont="1" applyBorder="1" applyAlignment="1">
      <alignment horizontal="center" vertical="center"/>
    </xf>
    <xf numFmtId="164" fontId="23" fillId="7" borderId="4" xfId="0" applyNumberFormat="1" applyFont="1" applyFill="1" applyBorder="1" applyAlignment="1">
      <alignment horizontal="left" vertical="center"/>
    </xf>
    <xf numFmtId="164" fontId="24" fillId="7" borderId="4" xfId="0" applyNumberFormat="1" applyFont="1" applyFill="1" applyBorder="1" applyAlignment="1">
      <alignment horizontal="center" vertical="center"/>
    </xf>
    <xf numFmtId="164" fontId="20" fillId="7" borderId="4" xfId="0" applyNumberFormat="1" applyFont="1" applyFill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center" vertical="center"/>
    </xf>
    <xf numFmtId="164" fontId="23" fillId="4" borderId="4" xfId="0" applyNumberFormat="1" applyFont="1" applyFill="1" applyBorder="1" applyAlignment="1">
      <alignment horizontal="left" vertical="center"/>
    </xf>
    <xf numFmtId="166" fontId="17" fillId="4" borderId="4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8" fillId="0" borderId="25" xfId="0" applyFont="1" applyBorder="1"/>
    <xf numFmtId="0" fontId="8" fillId="0" borderId="26" xfId="0" applyFont="1" applyBorder="1"/>
    <xf numFmtId="164" fontId="9" fillId="2" borderId="24" xfId="0" applyNumberFormat="1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left" vertical="center" wrapText="1"/>
    </xf>
    <xf numFmtId="164" fontId="30" fillId="0" borderId="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29" fillId="0" borderId="19" xfId="0" applyFont="1" applyBorder="1" applyAlignment="1">
      <alignment horizontal="center" vertical="top" wrapText="1"/>
    </xf>
    <xf numFmtId="0" fontId="8" fillId="0" borderId="19" xfId="0" applyFont="1" applyBorder="1"/>
    <xf numFmtId="0" fontId="20" fillId="0" borderId="19" xfId="0" applyFont="1" applyBorder="1" applyAlignment="1">
      <alignment horizontal="center" vertical="top" wrapText="1"/>
    </xf>
    <xf numFmtId="0" fontId="8" fillId="0" borderId="11" xfId="0" applyFont="1" applyBorder="1"/>
    <xf numFmtId="0" fontId="6" fillId="0" borderId="0" xfId="0" applyFont="1" applyAlignment="1">
      <alignment horizontal="center" vertical="center" wrapText="1"/>
    </xf>
    <xf numFmtId="0" fontId="0" fillId="0" borderId="0" xfId="0"/>
    <xf numFmtId="0" fontId="32" fillId="0" borderId="0" xfId="0" applyFont="1" applyAlignment="1">
      <alignment horizontal="left" vertical="center" wrapText="1"/>
    </xf>
    <xf numFmtId="164" fontId="81" fillId="0" borderId="12" xfId="10" applyNumberFormat="1" applyFont="1" applyBorder="1" applyAlignment="1">
      <alignment horizontal="center" vertical="center"/>
    </xf>
    <xf numFmtId="0" fontId="80" fillId="0" borderId="33" xfId="10" applyFont="1" applyBorder="1"/>
    <xf numFmtId="0" fontId="16" fillId="0" borderId="4" xfId="0" applyFont="1" applyBorder="1" applyAlignment="1">
      <alignment horizontal="left" vertical="center" wrapText="1"/>
    </xf>
    <xf numFmtId="164" fontId="17" fillId="0" borderId="4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8" fillId="0" borderId="18" xfId="0" applyFont="1" applyBorder="1"/>
    <xf numFmtId="164" fontId="73" fillId="0" borderId="2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6" xfId="0" applyFont="1" applyBorder="1"/>
    <xf numFmtId="164" fontId="12" fillId="0" borderId="10" xfId="0" applyNumberFormat="1" applyFont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64" fontId="27" fillId="10" borderId="4" xfId="0" applyNumberFormat="1" applyFont="1" applyFill="1" applyBorder="1" applyAlignment="1">
      <alignment horizontal="left" vertical="center"/>
    </xf>
    <xf numFmtId="166" fontId="28" fillId="10" borderId="4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25" fillId="0" borderId="4" xfId="0" applyNumberFormat="1" applyFont="1" applyBorder="1" applyAlignment="1">
      <alignment horizontal="left" vertical="center"/>
    </xf>
    <xf numFmtId="166" fontId="26" fillId="0" borderId="4" xfId="0" applyNumberFormat="1" applyFont="1" applyBorder="1" applyAlignment="1">
      <alignment horizontal="center" vertical="center"/>
    </xf>
    <xf numFmtId="166" fontId="26" fillId="10" borderId="4" xfId="0" applyNumberFormat="1" applyFont="1" applyFill="1" applyBorder="1" applyAlignment="1">
      <alignment horizontal="center" vertical="center" wrapText="1"/>
    </xf>
    <xf numFmtId="164" fontId="16" fillId="9" borderId="4" xfId="0" applyNumberFormat="1" applyFont="1" applyFill="1" applyBorder="1" applyAlignment="1">
      <alignment horizontal="left" vertical="center"/>
    </xf>
    <xf numFmtId="164" fontId="17" fillId="9" borderId="4" xfId="0" applyNumberFormat="1" applyFont="1" applyFill="1" applyBorder="1" applyAlignment="1">
      <alignment horizontal="center" vertical="center"/>
    </xf>
    <xf numFmtId="166" fontId="24" fillId="4" borderId="4" xfId="0" applyNumberFormat="1" applyFont="1" applyFill="1" applyBorder="1" applyAlignment="1">
      <alignment horizontal="center" vertical="center"/>
    </xf>
    <xf numFmtId="0" fontId="8" fillId="0" borderId="16" xfId="0" applyFont="1" applyBorder="1"/>
    <xf numFmtId="0" fontId="22" fillId="2" borderId="4" xfId="0" applyFont="1" applyFill="1" applyBorder="1" applyAlignment="1">
      <alignment horizontal="center" vertical="center"/>
    </xf>
    <xf numFmtId="164" fontId="20" fillId="8" borderId="4" xfId="0" applyNumberFormat="1" applyFont="1" applyFill="1" applyBorder="1" applyAlignment="1">
      <alignment horizontal="left" vertical="center"/>
    </xf>
    <xf numFmtId="164" fontId="21" fillId="8" borderId="4" xfId="0" applyNumberFormat="1" applyFont="1" applyFill="1" applyBorder="1" applyAlignment="1">
      <alignment horizontal="center" vertical="center"/>
    </xf>
    <xf numFmtId="164" fontId="16" fillId="0" borderId="14" xfId="0" applyNumberFormat="1" applyFont="1" applyBorder="1" applyAlignment="1">
      <alignment horizontal="left" vertical="center"/>
    </xf>
    <xf numFmtId="164" fontId="20" fillId="6" borderId="15" xfId="0" applyNumberFormat="1" applyFont="1" applyFill="1" applyBorder="1" applyAlignment="1">
      <alignment horizontal="left" vertical="center"/>
    </xf>
    <xf numFmtId="164" fontId="9" fillId="2" borderId="15" xfId="0" applyNumberFormat="1" applyFont="1" applyFill="1" applyBorder="1" applyAlignment="1">
      <alignment horizontal="left" vertical="center"/>
    </xf>
    <xf numFmtId="164" fontId="18" fillId="0" borderId="14" xfId="0" applyNumberFormat="1" applyFont="1" applyBorder="1" applyAlignment="1">
      <alignment horizontal="left" vertical="center"/>
    </xf>
    <xf numFmtId="164" fontId="20" fillId="0" borderId="14" xfId="0" applyNumberFormat="1" applyFont="1" applyBorder="1" applyAlignment="1">
      <alignment horizontal="left" vertical="center"/>
    </xf>
    <xf numFmtId="164" fontId="21" fillId="0" borderId="4" xfId="0" applyNumberFormat="1" applyFont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0" fontId="8" fillId="0" borderId="10" xfId="0" applyFont="1" applyBorder="1"/>
    <xf numFmtId="165" fontId="17" fillId="0" borderId="4" xfId="0" applyNumberFormat="1" applyFont="1" applyBorder="1" applyAlignment="1">
      <alignment horizontal="center" vertical="center"/>
    </xf>
    <xf numFmtId="165" fontId="19" fillId="0" borderId="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4" fillId="2" borderId="4" xfId="0" applyFont="1" applyFill="1" applyBorder="1" applyAlignment="1">
      <alignment horizontal="center"/>
    </xf>
    <xf numFmtId="0" fontId="165" fillId="0" borderId="14" xfId="0" applyFont="1" applyBorder="1"/>
    <xf numFmtId="0" fontId="165" fillId="0" borderId="16" xfId="0" applyFont="1" applyBorder="1"/>
    <xf numFmtId="0" fontId="164" fillId="2" borderId="4" xfId="0" applyFont="1" applyFill="1" applyBorder="1" applyAlignment="1">
      <alignment horizontal="center" vertical="center"/>
    </xf>
    <xf numFmtId="0" fontId="165" fillId="0" borderId="5" xfId="0" applyFont="1" applyBorder="1"/>
    <xf numFmtId="0" fontId="167" fillId="0" borderId="0" xfId="0" applyFont="1" applyAlignment="1">
      <alignment horizontal="left"/>
    </xf>
    <xf numFmtId="0" fontId="154" fillId="0" borderId="0" xfId="0" applyFont="1"/>
    <xf numFmtId="0" fontId="166" fillId="0" borderId="0" xfId="0" applyFont="1" applyAlignment="1">
      <alignment horizontal="left"/>
    </xf>
    <xf numFmtId="0" fontId="166" fillId="14" borderId="28" xfId="0" applyFont="1" applyFill="1" applyBorder="1" applyAlignment="1">
      <alignment horizontal="left"/>
    </xf>
    <xf numFmtId="0" fontId="165" fillId="0" borderId="29" xfId="0" applyFont="1" applyBorder="1"/>
    <xf numFmtId="0" fontId="165" fillId="0" borderId="30" xfId="0" applyFont="1" applyBorder="1"/>
    <xf numFmtId="0" fontId="166" fillId="0" borderId="0" xfId="0" applyFont="1" applyAlignment="1">
      <alignment horizontal="center"/>
    </xf>
    <xf numFmtId="168" fontId="166" fillId="11" borderId="1" xfId="0" applyNumberFormat="1" applyFont="1" applyFill="1" applyBorder="1" applyAlignment="1">
      <alignment horizontal="center"/>
    </xf>
    <xf numFmtId="0" fontId="165" fillId="0" borderId="6" xfId="0" applyFont="1" applyBorder="1"/>
    <xf numFmtId="0" fontId="165" fillId="0" borderId="9" xfId="0" applyFont="1" applyBorder="1"/>
    <xf numFmtId="164" fontId="162" fillId="0" borderId="0" xfId="0" applyNumberFormat="1" applyFont="1" applyAlignment="1">
      <alignment horizontal="center" vertical="center"/>
    </xf>
    <xf numFmtId="164" fontId="163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wrapText="1"/>
    </xf>
    <xf numFmtId="0" fontId="38" fillId="0" borderId="4" xfId="0" applyFont="1" applyBorder="1" applyAlignment="1">
      <alignment horizontal="center" wrapText="1"/>
    </xf>
    <xf numFmtId="49" fontId="23" fillId="0" borderId="4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167" fontId="9" fillId="2" borderId="4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right"/>
    </xf>
    <xf numFmtId="0" fontId="43" fillId="0" borderId="18" xfId="0" applyFont="1" applyBorder="1" applyAlignment="1">
      <alignment horizontal="lef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2" fontId="143" fillId="74" borderId="68" xfId="1" applyNumberFormat="1" applyFont="1" applyFill="1" applyBorder="1" applyAlignment="1" applyProtection="1">
      <alignment horizontal="center" vertical="center"/>
      <protection locked="0"/>
    </xf>
    <xf numFmtId="0" fontId="141" fillId="0" borderId="67" xfId="0" applyFont="1" applyBorder="1" applyAlignment="1" applyProtection="1">
      <alignment horizontal="center" vertical="center"/>
      <protection locked="0"/>
    </xf>
    <xf numFmtId="0" fontId="142" fillId="74" borderId="68" xfId="0" applyFont="1" applyFill="1" applyBorder="1" applyAlignment="1" applyProtection="1">
      <alignment horizontal="center" vertical="center"/>
      <protection locked="0"/>
    </xf>
    <xf numFmtId="0" fontId="141" fillId="0" borderId="69" xfId="0" applyFont="1" applyBorder="1" applyAlignment="1" applyProtection="1">
      <alignment horizontal="center" vertical="center"/>
      <protection locked="0"/>
    </xf>
    <xf numFmtId="0" fontId="142" fillId="74" borderId="38" xfId="0" applyFont="1" applyFill="1" applyBorder="1" applyAlignment="1" applyProtection="1">
      <alignment horizontal="center" vertical="center"/>
      <protection locked="0"/>
    </xf>
    <xf numFmtId="49" fontId="142" fillId="74" borderId="7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8" fillId="2" borderId="31" xfId="0" applyFont="1" applyFill="1" applyBorder="1" applyAlignment="1">
      <alignment horizontal="center" wrapText="1"/>
    </xf>
    <xf numFmtId="0" fontId="8" fillId="0" borderId="29" xfId="0" applyFont="1" applyBorder="1"/>
    <xf numFmtId="0" fontId="8" fillId="0" borderId="30" xfId="0" applyFont="1" applyBorder="1"/>
    <xf numFmtId="0" fontId="48" fillId="2" borderId="32" xfId="0" applyFont="1" applyFill="1" applyBorder="1" applyAlignment="1">
      <alignment horizontal="center" wrapText="1"/>
    </xf>
    <xf numFmtId="0" fontId="48" fillId="2" borderId="4" xfId="0" applyFont="1" applyFill="1" applyBorder="1" applyAlignment="1">
      <alignment horizontal="right"/>
    </xf>
    <xf numFmtId="0" fontId="48" fillId="2" borderId="12" xfId="0" applyFont="1" applyFill="1" applyBorder="1" applyAlignment="1">
      <alignment horizontal="right"/>
    </xf>
    <xf numFmtId="0" fontId="48" fillId="2" borderId="33" xfId="0" applyFont="1" applyFill="1" applyBorder="1" applyAlignment="1">
      <alignment horizontal="right"/>
    </xf>
    <xf numFmtId="49" fontId="54" fillId="2" borderId="1" xfId="0" applyNumberFormat="1" applyFont="1" applyFill="1" applyBorder="1" applyAlignment="1">
      <alignment horizontal="center" vertical="center" wrapText="1"/>
    </xf>
    <xf numFmtId="49" fontId="54" fillId="2" borderId="4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wrapText="1"/>
    </xf>
    <xf numFmtId="164" fontId="12" fillId="0" borderId="0" xfId="0" applyNumberFormat="1" applyFont="1" applyAlignment="1">
      <alignment horizontal="center" vertical="center" wrapText="1"/>
    </xf>
    <xf numFmtId="49" fontId="50" fillId="2" borderId="4" xfId="0" applyNumberFormat="1" applyFont="1" applyFill="1" applyBorder="1" applyAlignment="1">
      <alignment horizontal="center" vertical="center" wrapText="1"/>
    </xf>
    <xf numFmtId="49" fontId="51" fillId="4" borderId="1" xfId="0" applyNumberFormat="1" applyFont="1" applyFill="1" applyBorder="1" applyAlignment="1">
      <alignment horizontal="center" vertical="center" wrapText="1"/>
    </xf>
    <xf numFmtId="49" fontId="52" fillId="4" borderId="4" xfId="0" applyNumberFormat="1" applyFont="1" applyFill="1" applyBorder="1" applyAlignment="1">
      <alignment horizontal="center" vertical="center" wrapText="1"/>
    </xf>
    <xf numFmtId="4" fontId="53" fillId="2" borderId="2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wrapText="1"/>
    </xf>
    <xf numFmtId="0" fontId="9" fillId="2" borderId="4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left" wrapText="1"/>
    </xf>
    <xf numFmtId="164" fontId="7" fillId="0" borderId="4" xfId="0" applyNumberFormat="1" applyFont="1" applyBorder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0" fontId="50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right" vertical="center"/>
    </xf>
    <xf numFmtId="0" fontId="63" fillId="2" borderId="36" xfId="0" applyFont="1" applyFill="1" applyBorder="1" applyAlignment="1">
      <alignment horizontal="right" vertical="center"/>
    </xf>
    <xf numFmtId="0" fontId="68" fillId="2" borderId="4" xfId="0" applyFont="1" applyFill="1" applyBorder="1" applyAlignment="1">
      <alignment horizontal="center" vertical="center" wrapText="1"/>
    </xf>
    <xf numFmtId="0" fontId="69" fillId="0" borderId="4" xfId="0" applyFont="1" applyBorder="1" applyAlignment="1">
      <alignment horizontal="center" wrapText="1"/>
    </xf>
    <xf numFmtId="0" fontId="68" fillId="2" borderId="2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12" fillId="4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textRotation="90"/>
    </xf>
    <xf numFmtId="0" fontId="72" fillId="11" borderId="1" xfId="0" applyFont="1" applyFill="1" applyBorder="1" applyAlignment="1">
      <alignment horizontal="center" vertical="center" textRotation="90" wrapText="1"/>
    </xf>
    <xf numFmtId="49" fontId="36" fillId="0" borderId="4" xfId="0" applyNumberFormat="1" applyFont="1" applyBorder="1" applyAlignment="1">
      <alignment horizontal="center" vertical="center"/>
    </xf>
    <xf numFmtId="0" fontId="50" fillId="2" borderId="4" xfId="0" applyFont="1" applyFill="1" applyBorder="1" applyAlignment="1">
      <alignment horizontal="center" vertical="center" wrapText="1"/>
    </xf>
    <xf numFmtId="0" fontId="140" fillId="0" borderId="4" xfId="0" applyFont="1" applyBorder="1" applyAlignment="1">
      <alignment horizontal="left" wrapText="1"/>
    </xf>
    <xf numFmtId="0" fontId="80" fillId="0" borderId="14" xfId="0" applyFont="1" applyBorder="1"/>
    <xf numFmtId="0" fontId="80" fillId="0" borderId="5" xfId="0" applyFont="1" applyBorder="1"/>
    <xf numFmtId="164" fontId="137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132" fillId="0" borderId="0" xfId="0" applyNumberFormat="1" applyFont="1" applyAlignment="1">
      <alignment horizontal="center" vertical="center" wrapText="1"/>
    </xf>
    <xf numFmtId="0" fontId="138" fillId="2" borderId="4" xfId="0" applyFont="1" applyFill="1" applyBorder="1" applyAlignment="1">
      <alignment horizontal="center" wrapText="1"/>
    </xf>
    <xf numFmtId="0" fontId="137" fillId="11" borderId="4" xfId="0" applyFont="1" applyFill="1" applyBorder="1" applyAlignment="1">
      <alignment horizontal="center" vertical="center" wrapText="1"/>
    </xf>
    <xf numFmtId="0" fontId="138" fillId="2" borderId="1" xfId="0" applyFont="1" applyFill="1" applyBorder="1" applyAlignment="1">
      <alignment horizontal="center" vertical="center" wrapText="1"/>
    </xf>
    <xf numFmtId="0" fontId="80" fillId="0" borderId="6" xfId="0" applyFont="1" applyBorder="1"/>
    <xf numFmtId="0" fontId="80" fillId="0" borderId="37" xfId="0" applyFont="1" applyBorder="1"/>
    <xf numFmtId="0" fontId="139" fillId="11" borderId="4" xfId="0" applyFont="1" applyFill="1" applyBorder="1" applyAlignment="1">
      <alignment horizontal="center" vertical="center" wrapText="1"/>
    </xf>
    <xf numFmtId="0" fontId="139" fillId="16" borderId="4" xfId="0" applyFont="1" applyFill="1" applyBorder="1" applyAlignment="1">
      <alignment horizontal="center" vertical="center"/>
    </xf>
    <xf numFmtId="0" fontId="80" fillId="0" borderId="9" xfId="0" applyFont="1" applyBorder="1"/>
    <xf numFmtId="0" fontId="140" fillId="16" borderId="4" xfId="0" applyFont="1" applyFill="1" applyBorder="1" applyAlignment="1">
      <alignment horizontal="center" wrapText="1"/>
    </xf>
  </cellXfs>
  <cellStyles count="16885">
    <cellStyle name="20% - Ênfase1 10" xfId="32"/>
    <cellStyle name="20% - Ênfase1 10 2" xfId="62"/>
    <cellStyle name="20% - Ênfase1 10 2 2" xfId="1159"/>
    <cellStyle name="20% - Ênfase1 10 2 2 2" xfId="5251"/>
    <cellStyle name="20% - Ênfase1 10 2 2 2 2" xfId="13528"/>
    <cellStyle name="20% - Ênfase1 10 2 2 3" xfId="7276"/>
    <cellStyle name="20% - Ênfase1 10 2 2 3 2" xfId="15553"/>
    <cellStyle name="20% - Ênfase1 10 2 2 4" xfId="3216"/>
    <cellStyle name="20% - Ênfase1 10 2 2 4 2" xfId="11493"/>
    <cellStyle name="20% - Ênfase1 10 2 2 5" xfId="9444"/>
    <cellStyle name="20% - Ênfase1 10 2 3" xfId="650"/>
    <cellStyle name="20% - Ênfase1 10 2 3 2" xfId="4756"/>
    <cellStyle name="20% - Ênfase1 10 2 3 2 2" xfId="13033"/>
    <cellStyle name="20% - Ênfase1 10 2 3 3" xfId="6781"/>
    <cellStyle name="20% - Ênfase1 10 2 3 3 2" xfId="15058"/>
    <cellStyle name="20% - Ênfase1 10 2 3 4" xfId="2711"/>
    <cellStyle name="20% - Ênfase1 10 2 3 4 2" xfId="10988"/>
    <cellStyle name="20% - Ênfase1 10 2 3 5" xfId="8940"/>
    <cellStyle name="20% - Ênfase1 10 2 4" xfId="1702"/>
    <cellStyle name="20% - Ênfase1 10 2 4 2" xfId="5789"/>
    <cellStyle name="20% - Ênfase1 10 2 4 2 2" xfId="14066"/>
    <cellStyle name="20% - Ênfase1 10 2 4 3" xfId="7789"/>
    <cellStyle name="20% - Ênfase1 10 2 4 3 2" xfId="16066"/>
    <cellStyle name="20% - Ênfase1 10 2 4 4" xfId="3755"/>
    <cellStyle name="20% - Ênfase1 10 2 4 4 2" xfId="12032"/>
    <cellStyle name="20% - Ênfase1 10 2 4 5" xfId="9983"/>
    <cellStyle name="20% - Ênfase1 10 2 5" xfId="4252"/>
    <cellStyle name="20% - Ênfase1 10 2 5 2" xfId="12529"/>
    <cellStyle name="20% - Ênfase1 10 2 6" xfId="6283"/>
    <cellStyle name="20% - Ênfase1 10 2 6 2" xfId="14560"/>
    <cellStyle name="20% - Ênfase1 10 2 7" xfId="2202"/>
    <cellStyle name="20% - Ênfase1 10 2 7 2" xfId="10479"/>
    <cellStyle name="20% - Ênfase1 10 2 8" xfId="8434"/>
    <cellStyle name="20% - Ênfase1 10 3" xfId="1135"/>
    <cellStyle name="20% - Ênfase1 10 3 2" xfId="5227"/>
    <cellStyle name="20% - Ênfase1 10 3 2 2" xfId="13504"/>
    <cellStyle name="20% - Ênfase1 10 3 3" xfId="7252"/>
    <cellStyle name="20% - Ênfase1 10 3 3 2" xfId="15529"/>
    <cellStyle name="20% - Ênfase1 10 3 4" xfId="3192"/>
    <cellStyle name="20% - Ênfase1 10 3 4 2" xfId="11469"/>
    <cellStyle name="20% - Ênfase1 10 3 5" xfId="9420"/>
    <cellStyle name="20% - Ênfase1 10 4" xfId="627"/>
    <cellStyle name="20% - Ênfase1 10 4 2" xfId="4733"/>
    <cellStyle name="20% - Ênfase1 10 4 2 2" xfId="13010"/>
    <cellStyle name="20% - Ênfase1 10 4 3" xfId="6758"/>
    <cellStyle name="20% - Ênfase1 10 4 3 2" xfId="15035"/>
    <cellStyle name="20% - Ênfase1 10 4 4" xfId="2688"/>
    <cellStyle name="20% - Ênfase1 10 4 4 2" xfId="10965"/>
    <cellStyle name="20% - Ênfase1 10 4 5" xfId="8917"/>
    <cellStyle name="20% - Ênfase1 10 5" xfId="1679"/>
    <cellStyle name="20% - Ênfase1 10 5 2" xfId="5766"/>
    <cellStyle name="20% - Ênfase1 10 5 2 2" xfId="14043"/>
    <cellStyle name="20% - Ênfase1 10 5 3" xfId="7766"/>
    <cellStyle name="20% - Ênfase1 10 5 3 2" xfId="16043"/>
    <cellStyle name="20% - Ênfase1 10 5 4" xfId="3732"/>
    <cellStyle name="20% - Ênfase1 10 5 4 2" xfId="12009"/>
    <cellStyle name="20% - Ênfase1 10 5 5" xfId="9960"/>
    <cellStyle name="20% - Ênfase1 10 6" xfId="4229"/>
    <cellStyle name="20% - Ênfase1 10 6 2" xfId="12506"/>
    <cellStyle name="20% - Ênfase1 10 7" xfId="6260"/>
    <cellStyle name="20% - Ênfase1 10 7 2" xfId="14537"/>
    <cellStyle name="20% - Ênfase1 10 8" xfId="2179"/>
    <cellStyle name="20% - Ênfase1 10 8 2" xfId="10456"/>
    <cellStyle name="20% - Ênfase1 10 9" xfId="8411"/>
    <cellStyle name="20% - Ênfase1 11" xfId="66"/>
    <cellStyle name="20% - Ênfase1 11 2" xfId="54"/>
    <cellStyle name="20% - Ênfase1 11 2 2" xfId="1153"/>
    <cellStyle name="20% - Ênfase1 11 2 2 2" xfId="5245"/>
    <cellStyle name="20% - Ênfase1 11 2 2 2 2" xfId="13522"/>
    <cellStyle name="20% - Ênfase1 11 2 2 3" xfId="7270"/>
    <cellStyle name="20% - Ênfase1 11 2 2 3 2" xfId="15547"/>
    <cellStyle name="20% - Ênfase1 11 2 2 4" xfId="3210"/>
    <cellStyle name="20% - Ênfase1 11 2 2 4 2" xfId="11487"/>
    <cellStyle name="20% - Ênfase1 11 2 2 5" xfId="9438"/>
    <cellStyle name="20% - Ênfase1 11 2 3" xfId="644"/>
    <cellStyle name="20% - Ênfase1 11 2 3 2" xfId="4750"/>
    <cellStyle name="20% - Ênfase1 11 2 3 2 2" xfId="13027"/>
    <cellStyle name="20% - Ênfase1 11 2 3 3" xfId="6775"/>
    <cellStyle name="20% - Ênfase1 11 2 3 3 2" xfId="15052"/>
    <cellStyle name="20% - Ênfase1 11 2 3 4" xfId="2705"/>
    <cellStyle name="20% - Ênfase1 11 2 3 4 2" xfId="10982"/>
    <cellStyle name="20% - Ênfase1 11 2 3 5" xfId="8934"/>
    <cellStyle name="20% - Ênfase1 11 2 4" xfId="1696"/>
    <cellStyle name="20% - Ênfase1 11 2 4 2" xfId="5783"/>
    <cellStyle name="20% - Ênfase1 11 2 4 2 2" xfId="14060"/>
    <cellStyle name="20% - Ênfase1 11 2 4 3" xfId="7783"/>
    <cellStyle name="20% - Ênfase1 11 2 4 3 2" xfId="16060"/>
    <cellStyle name="20% - Ênfase1 11 2 4 4" xfId="3749"/>
    <cellStyle name="20% - Ênfase1 11 2 4 4 2" xfId="12026"/>
    <cellStyle name="20% - Ênfase1 11 2 4 5" xfId="9977"/>
    <cellStyle name="20% - Ênfase1 11 2 5" xfId="4246"/>
    <cellStyle name="20% - Ênfase1 11 2 5 2" xfId="12523"/>
    <cellStyle name="20% - Ênfase1 11 2 6" xfId="6277"/>
    <cellStyle name="20% - Ênfase1 11 2 6 2" xfId="14554"/>
    <cellStyle name="20% - Ênfase1 11 2 7" xfId="2196"/>
    <cellStyle name="20% - Ênfase1 11 2 7 2" xfId="10473"/>
    <cellStyle name="20% - Ênfase1 11 2 8" xfId="8428"/>
    <cellStyle name="20% - Ênfase1 11 3" xfId="1163"/>
    <cellStyle name="20% - Ênfase1 11 3 2" xfId="5255"/>
    <cellStyle name="20% - Ênfase1 11 3 2 2" xfId="13532"/>
    <cellStyle name="20% - Ênfase1 11 3 3" xfId="7280"/>
    <cellStyle name="20% - Ênfase1 11 3 3 2" xfId="15557"/>
    <cellStyle name="20% - Ênfase1 11 3 4" xfId="3220"/>
    <cellStyle name="20% - Ênfase1 11 3 4 2" xfId="11497"/>
    <cellStyle name="20% - Ênfase1 11 3 5" xfId="9448"/>
    <cellStyle name="20% - Ênfase1 11 4" xfId="653"/>
    <cellStyle name="20% - Ênfase1 11 4 2" xfId="4759"/>
    <cellStyle name="20% - Ênfase1 11 4 2 2" xfId="13036"/>
    <cellStyle name="20% - Ênfase1 11 4 3" xfId="6784"/>
    <cellStyle name="20% - Ênfase1 11 4 3 2" xfId="15061"/>
    <cellStyle name="20% - Ênfase1 11 4 4" xfId="2714"/>
    <cellStyle name="20% - Ênfase1 11 4 4 2" xfId="10991"/>
    <cellStyle name="20% - Ênfase1 11 4 5" xfId="8943"/>
    <cellStyle name="20% - Ênfase1 11 5" xfId="1705"/>
    <cellStyle name="20% - Ênfase1 11 5 2" xfId="5792"/>
    <cellStyle name="20% - Ênfase1 11 5 2 2" xfId="14069"/>
    <cellStyle name="20% - Ênfase1 11 5 3" xfId="7792"/>
    <cellStyle name="20% - Ênfase1 11 5 3 2" xfId="16069"/>
    <cellStyle name="20% - Ênfase1 11 5 4" xfId="3758"/>
    <cellStyle name="20% - Ênfase1 11 5 4 2" xfId="12035"/>
    <cellStyle name="20% - Ênfase1 11 5 5" xfId="9986"/>
    <cellStyle name="20% - Ênfase1 11 6" xfId="4255"/>
    <cellStyle name="20% - Ênfase1 11 6 2" xfId="12532"/>
    <cellStyle name="20% - Ênfase1 11 7" xfId="6286"/>
    <cellStyle name="20% - Ênfase1 11 7 2" xfId="14563"/>
    <cellStyle name="20% - Ênfase1 11 8" xfId="2206"/>
    <cellStyle name="20% - Ênfase1 11 8 2" xfId="10483"/>
    <cellStyle name="20% - Ênfase1 11 9" xfId="8437"/>
    <cellStyle name="20% - Ênfase1 12" xfId="50"/>
    <cellStyle name="20% - Ênfase1 12 2" xfId="1150"/>
    <cellStyle name="20% - Ênfase1 12 2 2" xfId="5242"/>
    <cellStyle name="20% - Ênfase1 12 2 2 2" xfId="13519"/>
    <cellStyle name="20% - Ênfase1 12 2 3" xfId="7267"/>
    <cellStyle name="20% - Ênfase1 12 2 3 2" xfId="15544"/>
    <cellStyle name="20% - Ênfase1 12 2 4" xfId="3207"/>
    <cellStyle name="20% - Ênfase1 12 2 4 2" xfId="11484"/>
    <cellStyle name="20% - Ênfase1 12 2 5" xfId="9435"/>
    <cellStyle name="20% - Ênfase1 12 3" xfId="641"/>
    <cellStyle name="20% - Ênfase1 12 3 2" xfId="4747"/>
    <cellStyle name="20% - Ênfase1 12 3 2 2" xfId="13024"/>
    <cellStyle name="20% - Ênfase1 12 3 3" xfId="6772"/>
    <cellStyle name="20% - Ênfase1 12 3 3 2" xfId="15049"/>
    <cellStyle name="20% - Ênfase1 12 3 4" xfId="2702"/>
    <cellStyle name="20% - Ênfase1 12 3 4 2" xfId="10979"/>
    <cellStyle name="20% - Ênfase1 12 3 5" xfId="8931"/>
    <cellStyle name="20% - Ênfase1 12 4" xfId="1693"/>
    <cellStyle name="20% - Ênfase1 12 4 2" xfId="5780"/>
    <cellStyle name="20% - Ênfase1 12 4 2 2" xfId="14057"/>
    <cellStyle name="20% - Ênfase1 12 4 3" xfId="7780"/>
    <cellStyle name="20% - Ênfase1 12 4 3 2" xfId="16057"/>
    <cellStyle name="20% - Ênfase1 12 4 4" xfId="3746"/>
    <cellStyle name="20% - Ênfase1 12 4 4 2" xfId="12023"/>
    <cellStyle name="20% - Ênfase1 12 4 5" xfId="9974"/>
    <cellStyle name="20% - Ênfase1 12 5" xfId="4243"/>
    <cellStyle name="20% - Ênfase1 12 5 2" xfId="12520"/>
    <cellStyle name="20% - Ênfase1 12 6" xfId="6274"/>
    <cellStyle name="20% - Ênfase1 12 6 2" xfId="14551"/>
    <cellStyle name="20% - Ênfase1 12 7" xfId="2193"/>
    <cellStyle name="20% - Ênfase1 12 7 2" xfId="10470"/>
    <cellStyle name="20% - Ênfase1 12 8" xfId="8425"/>
    <cellStyle name="20% - Ênfase1 13" xfId="53"/>
    <cellStyle name="20% - Ênfase1 13 2" xfId="1152"/>
    <cellStyle name="20% - Ênfase1 13 2 2" xfId="5244"/>
    <cellStyle name="20% - Ênfase1 13 2 2 2" xfId="13521"/>
    <cellStyle name="20% - Ênfase1 13 2 3" xfId="7269"/>
    <cellStyle name="20% - Ênfase1 13 2 3 2" xfId="15546"/>
    <cellStyle name="20% - Ênfase1 13 2 4" xfId="3209"/>
    <cellStyle name="20% - Ênfase1 13 2 4 2" xfId="11486"/>
    <cellStyle name="20% - Ênfase1 13 2 5" xfId="9437"/>
    <cellStyle name="20% - Ênfase1 13 3" xfId="643"/>
    <cellStyle name="20% - Ênfase1 13 3 2" xfId="4749"/>
    <cellStyle name="20% - Ênfase1 13 3 2 2" xfId="13026"/>
    <cellStyle name="20% - Ênfase1 13 3 3" xfId="6774"/>
    <cellStyle name="20% - Ênfase1 13 3 3 2" xfId="15051"/>
    <cellStyle name="20% - Ênfase1 13 3 4" xfId="2704"/>
    <cellStyle name="20% - Ênfase1 13 3 4 2" xfId="10981"/>
    <cellStyle name="20% - Ênfase1 13 3 5" xfId="8933"/>
    <cellStyle name="20% - Ênfase1 13 4" xfId="1695"/>
    <cellStyle name="20% - Ênfase1 13 4 2" xfId="5782"/>
    <cellStyle name="20% - Ênfase1 13 4 2 2" xfId="14059"/>
    <cellStyle name="20% - Ênfase1 13 4 3" xfId="7782"/>
    <cellStyle name="20% - Ênfase1 13 4 3 2" xfId="16059"/>
    <cellStyle name="20% - Ênfase1 13 4 4" xfId="3748"/>
    <cellStyle name="20% - Ênfase1 13 4 4 2" xfId="12025"/>
    <cellStyle name="20% - Ênfase1 13 4 5" xfId="9976"/>
    <cellStyle name="20% - Ênfase1 13 5" xfId="4245"/>
    <cellStyle name="20% - Ênfase1 13 5 2" xfId="12522"/>
    <cellStyle name="20% - Ênfase1 13 6" xfId="6276"/>
    <cellStyle name="20% - Ênfase1 13 6 2" xfId="14553"/>
    <cellStyle name="20% - Ênfase1 13 7" xfId="2195"/>
    <cellStyle name="20% - Ênfase1 13 7 2" xfId="10472"/>
    <cellStyle name="20% - Ênfase1 13 8" xfId="8427"/>
    <cellStyle name="20% - Ênfase1 14" xfId="16"/>
    <cellStyle name="20% - Ênfase1 14 2" xfId="1124"/>
    <cellStyle name="20% - Ênfase1 14 2 2" xfId="5216"/>
    <cellStyle name="20% - Ênfase1 14 2 2 2" xfId="13493"/>
    <cellStyle name="20% - Ênfase1 14 2 3" xfId="7241"/>
    <cellStyle name="20% - Ênfase1 14 2 3 2" xfId="15518"/>
    <cellStyle name="20% - Ênfase1 14 2 4" xfId="3181"/>
    <cellStyle name="20% - Ênfase1 14 2 4 2" xfId="11458"/>
    <cellStyle name="20% - Ênfase1 14 2 5" xfId="9409"/>
    <cellStyle name="20% - Ênfase1 14 3" xfId="616"/>
    <cellStyle name="20% - Ênfase1 14 3 2" xfId="4722"/>
    <cellStyle name="20% - Ênfase1 14 3 2 2" xfId="12999"/>
    <cellStyle name="20% - Ênfase1 14 3 3" xfId="6747"/>
    <cellStyle name="20% - Ênfase1 14 3 3 2" xfId="15024"/>
    <cellStyle name="20% - Ênfase1 14 3 4" xfId="2677"/>
    <cellStyle name="20% - Ênfase1 14 3 4 2" xfId="10954"/>
    <cellStyle name="20% - Ênfase1 14 3 5" xfId="8906"/>
    <cellStyle name="20% - Ênfase1 14 4" xfId="1668"/>
    <cellStyle name="20% - Ênfase1 14 4 2" xfId="5755"/>
    <cellStyle name="20% - Ênfase1 14 4 2 2" xfId="14032"/>
    <cellStyle name="20% - Ênfase1 14 4 3" xfId="7755"/>
    <cellStyle name="20% - Ênfase1 14 4 3 2" xfId="16032"/>
    <cellStyle name="20% - Ênfase1 14 4 4" xfId="3721"/>
    <cellStyle name="20% - Ênfase1 14 4 4 2" xfId="11998"/>
    <cellStyle name="20% - Ênfase1 14 4 5" xfId="9949"/>
    <cellStyle name="20% - Ênfase1 14 5" xfId="4218"/>
    <cellStyle name="20% - Ênfase1 14 5 2" xfId="12495"/>
    <cellStyle name="20% - Ênfase1 14 6" xfId="6249"/>
    <cellStyle name="20% - Ênfase1 14 6 2" xfId="14526"/>
    <cellStyle name="20% - Ênfase1 14 7" xfId="2168"/>
    <cellStyle name="20% - Ênfase1 14 7 2" xfId="10445"/>
    <cellStyle name="20% - Ênfase1 14 8" xfId="8400"/>
    <cellStyle name="20% - Ênfase1 15" xfId="68"/>
    <cellStyle name="20% - Ênfase1 15 2" xfId="1165"/>
    <cellStyle name="20% - Ênfase1 15 2 2" xfId="5257"/>
    <cellStyle name="20% - Ênfase1 15 2 2 2" xfId="13534"/>
    <cellStyle name="20% - Ênfase1 15 2 3" xfId="7282"/>
    <cellStyle name="20% - Ênfase1 15 2 3 2" xfId="15559"/>
    <cellStyle name="20% - Ênfase1 15 2 4" xfId="3222"/>
    <cellStyle name="20% - Ênfase1 15 2 4 2" xfId="11499"/>
    <cellStyle name="20% - Ênfase1 15 2 5" xfId="9450"/>
    <cellStyle name="20% - Ênfase1 15 3" xfId="655"/>
    <cellStyle name="20% - Ênfase1 15 3 2" xfId="4761"/>
    <cellStyle name="20% - Ênfase1 15 3 2 2" xfId="13038"/>
    <cellStyle name="20% - Ênfase1 15 3 3" xfId="6786"/>
    <cellStyle name="20% - Ênfase1 15 3 3 2" xfId="15063"/>
    <cellStyle name="20% - Ênfase1 15 3 4" xfId="2716"/>
    <cellStyle name="20% - Ênfase1 15 3 4 2" xfId="10993"/>
    <cellStyle name="20% - Ênfase1 15 3 5" xfId="8945"/>
    <cellStyle name="20% - Ênfase1 15 4" xfId="1707"/>
    <cellStyle name="20% - Ênfase1 15 4 2" xfId="5794"/>
    <cellStyle name="20% - Ênfase1 15 4 2 2" xfId="14071"/>
    <cellStyle name="20% - Ênfase1 15 4 3" xfId="7794"/>
    <cellStyle name="20% - Ênfase1 15 4 3 2" xfId="16071"/>
    <cellStyle name="20% - Ênfase1 15 4 4" xfId="3760"/>
    <cellStyle name="20% - Ênfase1 15 4 4 2" xfId="12037"/>
    <cellStyle name="20% - Ênfase1 15 4 5" xfId="9988"/>
    <cellStyle name="20% - Ênfase1 15 5" xfId="4257"/>
    <cellStyle name="20% - Ênfase1 15 5 2" xfId="12534"/>
    <cellStyle name="20% - Ênfase1 15 6" xfId="6288"/>
    <cellStyle name="20% - Ênfase1 15 6 2" xfId="14565"/>
    <cellStyle name="20% - Ênfase1 15 7" xfId="2208"/>
    <cellStyle name="20% - Ênfase1 15 7 2" xfId="10485"/>
    <cellStyle name="20% - Ênfase1 15 8" xfId="8439"/>
    <cellStyle name="20% - Ênfase1 16" xfId="70"/>
    <cellStyle name="20% - Ênfase1 16 2" xfId="1167"/>
    <cellStyle name="20% - Ênfase1 16 2 2" xfId="5259"/>
    <cellStyle name="20% - Ênfase1 16 2 2 2" xfId="13536"/>
    <cellStyle name="20% - Ênfase1 16 2 3" xfId="7284"/>
    <cellStyle name="20% - Ênfase1 16 2 3 2" xfId="15561"/>
    <cellStyle name="20% - Ênfase1 16 2 4" xfId="3224"/>
    <cellStyle name="20% - Ênfase1 16 2 4 2" xfId="11501"/>
    <cellStyle name="20% - Ênfase1 16 2 5" xfId="9452"/>
    <cellStyle name="20% - Ênfase1 16 3" xfId="657"/>
    <cellStyle name="20% - Ênfase1 16 3 2" xfId="4763"/>
    <cellStyle name="20% - Ênfase1 16 3 2 2" xfId="13040"/>
    <cellStyle name="20% - Ênfase1 16 3 3" xfId="6788"/>
    <cellStyle name="20% - Ênfase1 16 3 3 2" xfId="15065"/>
    <cellStyle name="20% - Ênfase1 16 3 4" xfId="2718"/>
    <cellStyle name="20% - Ênfase1 16 3 4 2" xfId="10995"/>
    <cellStyle name="20% - Ênfase1 16 3 5" xfId="8947"/>
    <cellStyle name="20% - Ênfase1 16 4" xfId="1709"/>
    <cellStyle name="20% - Ênfase1 16 4 2" xfId="5796"/>
    <cellStyle name="20% - Ênfase1 16 4 2 2" xfId="14073"/>
    <cellStyle name="20% - Ênfase1 16 4 3" xfId="7796"/>
    <cellStyle name="20% - Ênfase1 16 4 3 2" xfId="16073"/>
    <cellStyle name="20% - Ênfase1 16 4 4" xfId="3762"/>
    <cellStyle name="20% - Ênfase1 16 4 4 2" xfId="12039"/>
    <cellStyle name="20% - Ênfase1 16 4 5" xfId="9990"/>
    <cellStyle name="20% - Ênfase1 16 5" xfId="4259"/>
    <cellStyle name="20% - Ênfase1 16 5 2" xfId="12536"/>
    <cellStyle name="20% - Ênfase1 16 6" xfId="6290"/>
    <cellStyle name="20% - Ênfase1 16 6 2" xfId="14567"/>
    <cellStyle name="20% - Ênfase1 16 7" xfId="2210"/>
    <cellStyle name="20% - Ênfase1 16 7 2" xfId="10487"/>
    <cellStyle name="20% - Ênfase1 16 8" xfId="8441"/>
    <cellStyle name="20% - Ênfase1 17" xfId="71"/>
    <cellStyle name="20% - Ênfase1 17 2" xfId="1168"/>
    <cellStyle name="20% - Ênfase1 17 2 2" xfId="5260"/>
    <cellStyle name="20% - Ênfase1 17 2 2 2" xfId="13537"/>
    <cellStyle name="20% - Ênfase1 17 2 3" xfId="7285"/>
    <cellStyle name="20% - Ênfase1 17 2 3 2" xfId="15562"/>
    <cellStyle name="20% - Ênfase1 17 2 4" xfId="3225"/>
    <cellStyle name="20% - Ênfase1 17 2 4 2" xfId="11502"/>
    <cellStyle name="20% - Ênfase1 17 2 5" xfId="9453"/>
    <cellStyle name="20% - Ênfase1 17 3" xfId="658"/>
    <cellStyle name="20% - Ênfase1 17 3 2" xfId="4764"/>
    <cellStyle name="20% - Ênfase1 17 3 2 2" xfId="13041"/>
    <cellStyle name="20% - Ênfase1 17 3 3" xfId="6789"/>
    <cellStyle name="20% - Ênfase1 17 3 3 2" xfId="15066"/>
    <cellStyle name="20% - Ênfase1 17 3 4" xfId="2719"/>
    <cellStyle name="20% - Ênfase1 17 3 4 2" xfId="10996"/>
    <cellStyle name="20% - Ênfase1 17 3 5" xfId="8948"/>
    <cellStyle name="20% - Ênfase1 17 4" xfId="1710"/>
    <cellStyle name="20% - Ênfase1 17 4 2" xfId="5797"/>
    <cellStyle name="20% - Ênfase1 17 4 2 2" xfId="14074"/>
    <cellStyle name="20% - Ênfase1 17 4 3" xfId="7797"/>
    <cellStyle name="20% - Ênfase1 17 4 3 2" xfId="16074"/>
    <cellStyle name="20% - Ênfase1 17 4 4" xfId="3763"/>
    <cellStyle name="20% - Ênfase1 17 4 4 2" xfId="12040"/>
    <cellStyle name="20% - Ênfase1 17 4 5" xfId="9991"/>
    <cellStyle name="20% - Ênfase1 17 5" xfId="4260"/>
    <cellStyle name="20% - Ênfase1 17 5 2" xfId="12537"/>
    <cellStyle name="20% - Ênfase1 17 6" xfId="6291"/>
    <cellStyle name="20% - Ênfase1 17 6 2" xfId="14568"/>
    <cellStyle name="20% - Ênfase1 17 7" xfId="2211"/>
    <cellStyle name="20% - Ênfase1 17 7 2" xfId="10488"/>
    <cellStyle name="20% - Ênfase1 17 8" xfId="8442"/>
    <cellStyle name="20% - Ênfase1 18" xfId="57"/>
    <cellStyle name="20% - Ênfase1 18 2" xfId="1156"/>
    <cellStyle name="20% - Ênfase1 18 2 2" xfId="5248"/>
    <cellStyle name="20% - Ênfase1 18 2 2 2" xfId="13525"/>
    <cellStyle name="20% - Ênfase1 18 2 3" xfId="7273"/>
    <cellStyle name="20% - Ênfase1 18 2 3 2" xfId="15550"/>
    <cellStyle name="20% - Ênfase1 18 2 4" xfId="3213"/>
    <cellStyle name="20% - Ênfase1 18 2 4 2" xfId="11490"/>
    <cellStyle name="20% - Ênfase1 18 2 5" xfId="9441"/>
    <cellStyle name="20% - Ênfase1 18 3" xfId="647"/>
    <cellStyle name="20% - Ênfase1 18 3 2" xfId="4753"/>
    <cellStyle name="20% - Ênfase1 18 3 2 2" xfId="13030"/>
    <cellStyle name="20% - Ênfase1 18 3 3" xfId="6778"/>
    <cellStyle name="20% - Ênfase1 18 3 3 2" xfId="15055"/>
    <cellStyle name="20% - Ênfase1 18 3 4" xfId="2708"/>
    <cellStyle name="20% - Ênfase1 18 3 4 2" xfId="10985"/>
    <cellStyle name="20% - Ênfase1 18 3 5" xfId="8937"/>
    <cellStyle name="20% - Ênfase1 18 4" xfId="1699"/>
    <cellStyle name="20% - Ênfase1 18 4 2" xfId="5786"/>
    <cellStyle name="20% - Ênfase1 18 4 2 2" xfId="14063"/>
    <cellStyle name="20% - Ênfase1 18 4 3" xfId="7786"/>
    <cellStyle name="20% - Ênfase1 18 4 3 2" xfId="16063"/>
    <cellStyle name="20% - Ênfase1 18 4 4" xfId="3752"/>
    <cellStyle name="20% - Ênfase1 18 4 4 2" xfId="12029"/>
    <cellStyle name="20% - Ênfase1 18 4 5" xfId="9980"/>
    <cellStyle name="20% - Ênfase1 18 5" xfId="4249"/>
    <cellStyle name="20% - Ênfase1 18 5 2" xfId="12526"/>
    <cellStyle name="20% - Ênfase1 18 6" xfId="6280"/>
    <cellStyle name="20% - Ênfase1 18 6 2" xfId="14557"/>
    <cellStyle name="20% - Ênfase1 18 7" xfId="2199"/>
    <cellStyle name="20% - Ênfase1 18 7 2" xfId="10476"/>
    <cellStyle name="20% - Ênfase1 18 8" xfId="8431"/>
    <cellStyle name="20% - Ênfase1 19" xfId="73"/>
    <cellStyle name="20% - Ênfase1 19 2" xfId="1170"/>
    <cellStyle name="20% - Ênfase1 19 2 2" xfId="5262"/>
    <cellStyle name="20% - Ênfase1 19 2 2 2" xfId="13539"/>
    <cellStyle name="20% - Ênfase1 19 2 3" xfId="7287"/>
    <cellStyle name="20% - Ênfase1 19 2 3 2" xfId="15564"/>
    <cellStyle name="20% - Ênfase1 19 2 4" xfId="3227"/>
    <cellStyle name="20% - Ênfase1 19 2 4 2" xfId="11504"/>
    <cellStyle name="20% - Ênfase1 19 2 5" xfId="9455"/>
    <cellStyle name="20% - Ênfase1 19 3" xfId="660"/>
    <cellStyle name="20% - Ênfase1 19 3 2" xfId="4766"/>
    <cellStyle name="20% - Ênfase1 19 3 2 2" xfId="13043"/>
    <cellStyle name="20% - Ênfase1 19 3 3" xfId="6791"/>
    <cellStyle name="20% - Ênfase1 19 3 3 2" xfId="15068"/>
    <cellStyle name="20% - Ênfase1 19 3 4" xfId="2721"/>
    <cellStyle name="20% - Ênfase1 19 3 4 2" xfId="10998"/>
    <cellStyle name="20% - Ênfase1 19 3 5" xfId="8950"/>
    <cellStyle name="20% - Ênfase1 19 4" xfId="1712"/>
    <cellStyle name="20% - Ênfase1 19 4 2" xfId="5799"/>
    <cellStyle name="20% - Ênfase1 19 4 2 2" xfId="14076"/>
    <cellStyle name="20% - Ênfase1 19 4 3" xfId="7799"/>
    <cellStyle name="20% - Ênfase1 19 4 3 2" xfId="16076"/>
    <cellStyle name="20% - Ênfase1 19 4 4" xfId="3765"/>
    <cellStyle name="20% - Ênfase1 19 4 4 2" xfId="12042"/>
    <cellStyle name="20% - Ênfase1 19 4 5" xfId="9993"/>
    <cellStyle name="20% - Ênfase1 19 5" xfId="4262"/>
    <cellStyle name="20% - Ênfase1 19 5 2" xfId="12539"/>
    <cellStyle name="20% - Ênfase1 19 6" xfId="6293"/>
    <cellStyle name="20% - Ênfase1 19 6 2" xfId="14570"/>
    <cellStyle name="20% - Ênfase1 19 7" xfId="2213"/>
    <cellStyle name="20% - Ênfase1 19 7 2" xfId="10490"/>
    <cellStyle name="20% - Ênfase1 19 8" xfId="8444"/>
    <cellStyle name="20% - Ênfase1 2" xfId="31"/>
    <cellStyle name="20% - Ênfase1 2 2" xfId="77"/>
    <cellStyle name="20% - Ênfase1 2 2 2" xfId="1174"/>
    <cellStyle name="20% - Ênfase1 2 2 2 2" xfId="5266"/>
    <cellStyle name="20% - Ênfase1 2 2 2 2 2" xfId="13543"/>
    <cellStyle name="20% - Ênfase1 2 2 2 3" xfId="7291"/>
    <cellStyle name="20% - Ênfase1 2 2 2 3 2" xfId="15568"/>
    <cellStyle name="20% - Ênfase1 2 2 2 4" xfId="3231"/>
    <cellStyle name="20% - Ênfase1 2 2 2 4 2" xfId="11508"/>
    <cellStyle name="20% - Ênfase1 2 2 2 5" xfId="9459"/>
    <cellStyle name="20% - Ênfase1 2 2 3" xfId="664"/>
    <cellStyle name="20% - Ênfase1 2 2 3 2" xfId="4770"/>
    <cellStyle name="20% - Ênfase1 2 2 3 2 2" xfId="13047"/>
    <cellStyle name="20% - Ênfase1 2 2 3 3" xfId="6795"/>
    <cellStyle name="20% - Ênfase1 2 2 3 3 2" xfId="15072"/>
    <cellStyle name="20% - Ênfase1 2 2 3 4" xfId="2725"/>
    <cellStyle name="20% - Ênfase1 2 2 3 4 2" xfId="11002"/>
    <cellStyle name="20% - Ênfase1 2 2 3 5" xfId="8954"/>
    <cellStyle name="20% - Ênfase1 2 2 4" xfId="1716"/>
    <cellStyle name="20% - Ênfase1 2 2 4 2" xfId="5803"/>
    <cellStyle name="20% - Ênfase1 2 2 4 2 2" xfId="14080"/>
    <cellStyle name="20% - Ênfase1 2 2 4 3" xfId="7803"/>
    <cellStyle name="20% - Ênfase1 2 2 4 3 2" xfId="16080"/>
    <cellStyle name="20% - Ênfase1 2 2 4 4" xfId="3769"/>
    <cellStyle name="20% - Ênfase1 2 2 4 4 2" xfId="12046"/>
    <cellStyle name="20% - Ênfase1 2 2 4 5" xfId="9997"/>
    <cellStyle name="20% - Ênfase1 2 2 5" xfId="4266"/>
    <cellStyle name="20% - Ênfase1 2 2 5 2" xfId="12543"/>
    <cellStyle name="20% - Ênfase1 2 2 6" xfId="6297"/>
    <cellStyle name="20% - Ênfase1 2 2 6 2" xfId="14574"/>
    <cellStyle name="20% - Ênfase1 2 2 7" xfId="2217"/>
    <cellStyle name="20% - Ênfase1 2 2 7 2" xfId="10494"/>
    <cellStyle name="20% - Ênfase1 2 2 8" xfId="8448"/>
    <cellStyle name="20% - Ênfase1 2 3" xfId="1134"/>
    <cellStyle name="20% - Ênfase1 2 3 2" xfId="5226"/>
    <cellStyle name="20% - Ênfase1 2 3 2 2" xfId="13503"/>
    <cellStyle name="20% - Ênfase1 2 3 3" xfId="7251"/>
    <cellStyle name="20% - Ênfase1 2 3 3 2" xfId="15528"/>
    <cellStyle name="20% - Ênfase1 2 3 4" xfId="3191"/>
    <cellStyle name="20% - Ênfase1 2 3 4 2" xfId="11468"/>
    <cellStyle name="20% - Ênfase1 2 3 5" xfId="9419"/>
    <cellStyle name="20% - Ênfase1 2 4" xfId="626"/>
    <cellStyle name="20% - Ênfase1 2 4 2" xfId="4732"/>
    <cellStyle name="20% - Ênfase1 2 4 2 2" xfId="13009"/>
    <cellStyle name="20% - Ênfase1 2 4 3" xfId="6757"/>
    <cellStyle name="20% - Ênfase1 2 4 3 2" xfId="15034"/>
    <cellStyle name="20% - Ênfase1 2 4 4" xfId="2687"/>
    <cellStyle name="20% - Ênfase1 2 4 4 2" xfId="10964"/>
    <cellStyle name="20% - Ênfase1 2 4 5" xfId="8916"/>
    <cellStyle name="20% - Ênfase1 2 5" xfId="1678"/>
    <cellStyle name="20% - Ênfase1 2 5 2" xfId="5765"/>
    <cellStyle name="20% - Ênfase1 2 5 2 2" xfId="14042"/>
    <cellStyle name="20% - Ênfase1 2 5 3" xfId="7765"/>
    <cellStyle name="20% - Ênfase1 2 5 3 2" xfId="16042"/>
    <cellStyle name="20% - Ênfase1 2 5 4" xfId="3731"/>
    <cellStyle name="20% - Ênfase1 2 5 4 2" xfId="12008"/>
    <cellStyle name="20% - Ênfase1 2 5 5" xfId="9959"/>
    <cellStyle name="20% - Ênfase1 2 6" xfId="4228"/>
    <cellStyle name="20% - Ênfase1 2 6 2" xfId="12505"/>
    <cellStyle name="20% - Ênfase1 2 7" xfId="6259"/>
    <cellStyle name="20% - Ênfase1 2 7 2" xfId="14536"/>
    <cellStyle name="20% - Ênfase1 2 8" xfId="2178"/>
    <cellStyle name="20% - Ênfase1 2 8 2" xfId="10455"/>
    <cellStyle name="20% - Ênfase1 2 9" xfId="8410"/>
    <cellStyle name="20% - Ênfase1 20" xfId="67"/>
    <cellStyle name="20% - Ênfase1 20 2" xfId="1164"/>
    <cellStyle name="20% - Ênfase1 20 2 2" xfId="5256"/>
    <cellStyle name="20% - Ênfase1 20 2 2 2" xfId="13533"/>
    <cellStyle name="20% - Ênfase1 20 2 3" xfId="7281"/>
    <cellStyle name="20% - Ênfase1 20 2 3 2" xfId="15558"/>
    <cellStyle name="20% - Ênfase1 20 2 4" xfId="3221"/>
    <cellStyle name="20% - Ênfase1 20 2 4 2" xfId="11498"/>
    <cellStyle name="20% - Ênfase1 20 2 5" xfId="9449"/>
    <cellStyle name="20% - Ênfase1 20 3" xfId="654"/>
    <cellStyle name="20% - Ênfase1 20 3 2" xfId="4760"/>
    <cellStyle name="20% - Ênfase1 20 3 2 2" xfId="13037"/>
    <cellStyle name="20% - Ênfase1 20 3 3" xfId="6785"/>
    <cellStyle name="20% - Ênfase1 20 3 3 2" xfId="15062"/>
    <cellStyle name="20% - Ênfase1 20 3 4" xfId="2715"/>
    <cellStyle name="20% - Ênfase1 20 3 4 2" xfId="10992"/>
    <cellStyle name="20% - Ênfase1 20 3 5" xfId="8944"/>
    <cellStyle name="20% - Ênfase1 20 4" xfId="1706"/>
    <cellStyle name="20% - Ênfase1 20 4 2" xfId="5793"/>
    <cellStyle name="20% - Ênfase1 20 4 2 2" xfId="14070"/>
    <cellStyle name="20% - Ênfase1 20 4 3" xfId="7793"/>
    <cellStyle name="20% - Ênfase1 20 4 3 2" xfId="16070"/>
    <cellStyle name="20% - Ênfase1 20 4 4" xfId="3759"/>
    <cellStyle name="20% - Ênfase1 20 4 4 2" xfId="12036"/>
    <cellStyle name="20% - Ênfase1 20 4 5" xfId="9987"/>
    <cellStyle name="20% - Ênfase1 20 5" xfId="4256"/>
    <cellStyle name="20% - Ênfase1 20 5 2" xfId="12533"/>
    <cellStyle name="20% - Ênfase1 20 6" xfId="6287"/>
    <cellStyle name="20% - Ênfase1 20 6 2" xfId="14564"/>
    <cellStyle name="20% - Ênfase1 20 7" xfId="2207"/>
    <cellStyle name="20% - Ênfase1 20 7 2" xfId="10484"/>
    <cellStyle name="20% - Ênfase1 20 8" xfId="8438"/>
    <cellStyle name="20% - Ênfase1 21" xfId="69"/>
    <cellStyle name="20% - Ênfase1 21 2" xfId="1166"/>
    <cellStyle name="20% - Ênfase1 21 2 2" xfId="5258"/>
    <cellStyle name="20% - Ênfase1 21 2 2 2" xfId="13535"/>
    <cellStyle name="20% - Ênfase1 21 2 3" xfId="7283"/>
    <cellStyle name="20% - Ênfase1 21 2 3 2" xfId="15560"/>
    <cellStyle name="20% - Ênfase1 21 2 4" xfId="3223"/>
    <cellStyle name="20% - Ênfase1 21 2 4 2" xfId="11500"/>
    <cellStyle name="20% - Ênfase1 21 2 5" xfId="9451"/>
    <cellStyle name="20% - Ênfase1 21 3" xfId="656"/>
    <cellStyle name="20% - Ênfase1 21 3 2" xfId="4762"/>
    <cellStyle name="20% - Ênfase1 21 3 2 2" xfId="13039"/>
    <cellStyle name="20% - Ênfase1 21 3 3" xfId="6787"/>
    <cellStyle name="20% - Ênfase1 21 3 3 2" xfId="15064"/>
    <cellStyle name="20% - Ênfase1 21 3 4" xfId="2717"/>
    <cellStyle name="20% - Ênfase1 21 3 4 2" xfId="10994"/>
    <cellStyle name="20% - Ênfase1 21 3 5" xfId="8946"/>
    <cellStyle name="20% - Ênfase1 21 4" xfId="1708"/>
    <cellStyle name="20% - Ênfase1 21 4 2" xfId="5795"/>
    <cellStyle name="20% - Ênfase1 21 4 2 2" xfId="14072"/>
    <cellStyle name="20% - Ênfase1 21 4 3" xfId="7795"/>
    <cellStyle name="20% - Ênfase1 21 4 3 2" xfId="16072"/>
    <cellStyle name="20% - Ênfase1 21 4 4" xfId="3761"/>
    <cellStyle name="20% - Ênfase1 21 4 4 2" xfId="12038"/>
    <cellStyle name="20% - Ênfase1 21 4 5" xfId="9989"/>
    <cellStyle name="20% - Ênfase1 21 5" xfId="4258"/>
    <cellStyle name="20% - Ênfase1 21 5 2" xfId="12535"/>
    <cellStyle name="20% - Ênfase1 21 6" xfId="6289"/>
    <cellStyle name="20% - Ênfase1 21 6 2" xfId="14566"/>
    <cellStyle name="20% - Ênfase1 21 7" xfId="2209"/>
    <cellStyle name="20% - Ênfase1 21 7 2" xfId="10486"/>
    <cellStyle name="20% - Ênfase1 21 8" xfId="8440"/>
    <cellStyle name="20% - Ênfase1 22" xfId="72"/>
    <cellStyle name="20% - Ênfase1 22 2" xfId="1169"/>
    <cellStyle name="20% - Ênfase1 22 2 2" xfId="5261"/>
    <cellStyle name="20% - Ênfase1 22 2 2 2" xfId="13538"/>
    <cellStyle name="20% - Ênfase1 22 2 3" xfId="7286"/>
    <cellStyle name="20% - Ênfase1 22 2 3 2" xfId="15563"/>
    <cellStyle name="20% - Ênfase1 22 2 4" xfId="3226"/>
    <cellStyle name="20% - Ênfase1 22 2 4 2" xfId="11503"/>
    <cellStyle name="20% - Ênfase1 22 2 5" xfId="9454"/>
    <cellStyle name="20% - Ênfase1 22 3" xfId="659"/>
    <cellStyle name="20% - Ênfase1 22 3 2" xfId="4765"/>
    <cellStyle name="20% - Ênfase1 22 3 2 2" xfId="13042"/>
    <cellStyle name="20% - Ênfase1 22 3 3" xfId="6790"/>
    <cellStyle name="20% - Ênfase1 22 3 3 2" xfId="15067"/>
    <cellStyle name="20% - Ênfase1 22 3 4" xfId="2720"/>
    <cellStyle name="20% - Ênfase1 22 3 4 2" xfId="10997"/>
    <cellStyle name="20% - Ênfase1 22 3 5" xfId="8949"/>
    <cellStyle name="20% - Ênfase1 22 4" xfId="1711"/>
    <cellStyle name="20% - Ênfase1 22 4 2" xfId="5798"/>
    <cellStyle name="20% - Ênfase1 22 4 2 2" xfId="14075"/>
    <cellStyle name="20% - Ênfase1 22 4 3" xfId="7798"/>
    <cellStyle name="20% - Ênfase1 22 4 3 2" xfId="16075"/>
    <cellStyle name="20% - Ênfase1 22 4 4" xfId="3764"/>
    <cellStyle name="20% - Ênfase1 22 4 4 2" xfId="12041"/>
    <cellStyle name="20% - Ênfase1 22 4 5" xfId="9992"/>
    <cellStyle name="20% - Ênfase1 22 5" xfId="4261"/>
    <cellStyle name="20% - Ênfase1 22 5 2" xfId="12538"/>
    <cellStyle name="20% - Ênfase1 22 6" xfId="6292"/>
    <cellStyle name="20% - Ênfase1 22 6 2" xfId="14569"/>
    <cellStyle name="20% - Ênfase1 22 7" xfId="2212"/>
    <cellStyle name="20% - Ênfase1 22 7 2" xfId="10489"/>
    <cellStyle name="20% - Ênfase1 22 8" xfId="8443"/>
    <cellStyle name="20% - Ênfase1 23" xfId="58"/>
    <cellStyle name="20% - Ênfase1 3" xfId="78"/>
    <cellStyle name="20% - Ênfase1 3 2" xfId="80"/>
    <cellStyle name="20% - Ênfase1 3 2 2" xfId="1177"/>
    <cellStyle name="20% - Ênfase1 3 2 2 2" xfId="5268"/>
    <cellStyle name="20% - Ênfase1 3 2 2 2 2" xfId="13545"/>
    <cellStyle name="20% - Ênfase1 3 2 2 3" xfId="7293"/>
    <cellStyle name="20% - Ênfase1 3 2 2 3 2" xfId="15570"/>
    <cellStyle name="20% - Ênfase1 3 2 2 4" xfId="3233"/>
    <cellStyle name="20% - Ênfase1 3 2 2 4 2" xfId="11510"/>
    <cellStyle name="20% - Ênfase1 3 2 2 5" xfId="9461"/>
    <cellStyle name="20% - Ênfase1 3 2 3" xfId="667"/>
    <cellStyle name="20% - Ênfase1 3 2 3 2" xfId="4772"/>
    <cellStyle name="20% - Ênfase1 3 2 3 2 2" xfId="13049"/>
    <cellStyle name="20% - Ênfase1 3 2 3 3" xfId="6797"/>
    <cellStyle name="20% - Ênfase1 3 2 3 3 2" xfId="15074"/>
    <cellStyle name="20% - Ênfase1 3 2 3 4" xfId="2727"/>
    <cellStyle name="20% - Ênfase1 3 2 3 4 2" xfId="11004"/>
    <cellStyle name="20% - Ênfase1 3 2 3 5" xfId="8956"/>
    <cellStyle name="20% - Ênfase1 3 2 4" xfId="1718"/>
    <cellStyle name="20% - Ênfase1 3 2 4 2" xfId="5805"/>
    <cellStyle name="20% - Ênfase1 3 2 4 2 2" xfId="14082"/>
    <cellStyle name="20% - Ênfase1 3 2 4 3" xfId="7805"/>
    <cellStyle name="20% - Ênfase1 3 2 4 3 2" xfId="16082"/>
    <cellStyle name="20% - Ênfase1 3 2 4 4" xfId="3771"/>
    <cellStyle name="20% - Ênfase1 3 2 4 4 2" xfId="12048"/>
    <cellStyle name="20% - Ênfase1 3 2 4 5" xfId="9999"/>
    <cellStyle name="20% - Ênfase1 3 2 5" xfId="4268"/>
    <cellStyle name="20% - Ênfase1 3 2 5 2" xfId="12545"/>
    <cellStyle name="20% - Ênfase1 3 2 6" xfId="6299"/>
    <cellStyle name="20% - Ênfase1 3 2 6 2" xfId="14576"/>
    <cellStyle name="20% - Ênfase1 3 2 7" xfId="2219"/>
    <cellStyle name="20% - Ênfase1 3 2 7 2" xfId="10496"/>
    <cellStyle name="20% - Ênfase1 3 2 8" xfId="8450"/>
    <cellStyle name="20% - Ênfase1 3 3" xfId="1175"/>
    <cellStyle name="20% - Ênfase1 3 3 2" xfId="5267"/>
    <cellStyle name="20% - Ênfase1 3 3 2 2" xfId="13544"/>
    <cellStyle name="20% - Ênfase1 3 3 3" xfId="7292"/>
    <cellStyle name="20% - Ênfase1 3 3 3 2" xfId="15569"/>
    <cellStyle name="20% - Ênfase1 3 3 4" xfId="3232"/>
    <cellStyle name="20% - Ênfase1 3 3 4 2" xfId="11509"/>
    <cellStyle name="20% - Ênfase1 3 3 5" xfId="9460"/>
    <cellStyle name="20% - Ênfase1 3 4" xfId="665"/>
    <cellStyle name="20% - Ênfase1 3 4 2" xfId="4771"/>
    <cellStyle name="20% - Ênfase1 3 4 2 2" xfId="13048"/>
    <cellStyle name="20% - Ênfase1 3 4 3" xfId="6796"/>
    <cellStyle name="20% - Ênfase1 3 4 3 2" xfId="15073"/>
    <cellStyle name="20% - Ênfase1 3 4 4" xfId="2726"/>
    <cellStyle name="20% - Ênfase1 3 4 4 2" xfId="11003"/>
    <cellStyle name="20% - Ênfase1 3 4 5" xfId="8955"/>
    <cellStyle name="20% - Ênfase1 3 5" xfId="1717"/>
    <cellStyle name="20% - Ênfase1 3 5 2" xfId="5804"/>
    <cellStyle name="20% - Ênfase1 3 5 2 2" xfId="14081"/>
    <cellStyle name="20% - Ênfase1 3 5 3" xfId="7804"/>
    <cellStyle name="20% - Ênfase1 3 5 3 2" xfId="16081"/>
    <cellStyle name="20% - Ênfase1 3 5 4" xfId="3770"/>
    <cellStyle name="20% - Ênfase1 3 5 4 2" xfId="12047"/>
    <cellStyle name="20% - Ênfase1 3 5 5" xfId="9998"/>
    <cellStyle name="20% - Ênfase1 3 6" xfId="4267"/>
    <cellStyle name="20% - Ênfase1 3 6 2" xfId="12544"/>
    <cellStyle name="20% - Ênfase1 3 7" xfId="6298"/>
    <cellStyle name="20% - Ênfase1 3 7 2" xfId="14575"/>
    <cellStyle name="20% - Ênfase1 3 8" xfId="2218"/>
    <cellStyle name="20% - Ênfase1 3 8 2" xfId="10495"/>
    <cellStyle name="20% - Ênfase1 3 9" xfId="8449"/>
    <cellStyle name="20% - Ênfase1 4" xfId="81"/>
    <cellStyle name="20% - Ênfase1 4 2" xfId="82"/>
    <cellStyle name="20% - Ênfase1 4 2 2" xfId="1179"/>
    <cellStyle name="20% - Ênfase1 4 2 2 2" xfId="5270"/>
    <cellStyle name="20% - Ênfase1 4 2 2 2 2" xfId="13547"/>
    <cellStyle name="20% - Ênfase1 4 2 2 3" xfId="7295"/>
    <cellStyle name="20% - Ênfase1 4 2 2 3 2" xfId="15572"/>
    <cellStyle name="20% - Ênfase1 4 2 2 4" xfId="3235"/>
    <cellStyle name="20% - Ênfase1 4 2 2 4 2" xfId="11512"/>
    <cellStyle name="20% - Ênfase1 4 2 2 5" xfId="9463"/>
    <cellStyle name="20% - Ênfase1 4 2 3" xfId="669"/>
    <cellStyle name="20% - Ênfase1 4 2 3 2" xfId="4774"/>
    <cellStyle name="20% - Ênfase1 4 2 3 2 2" xfId="13051"/>
    <cellStyle name="20% - Ênfase1 4 2 3 3" xfId="6799"/>
    <cellStyle name="20% - Ênfase1 4 2 3 3 2" xfId="15076"/>
    <cellStyle name="20% - Ênfase1 4 2 3 4" xfId="2729"/>
    <cellStyle name="20% - Ênfase1 4 2 3 4 2" xfId="11006"/>
    <cellStyle name="20% - Ênfase1 4 2 3 5" xfId="8958"/>
    <cellStyle name="20% - Ênfase1 4 2 4" xfId="1720"/>
    <cellStyle name="20% - Ênfase1 4 2 4 2" xfId="5807"/>
    <cellStyle name="20% - Ênfase1 4 2 4 2 2" xfId="14084"/>
    <cellStyle name="20% - Ênfase1 4 2 4 3" xfId="7807"/>
    <cellStyle name="20% - Ênfase1 4 2 4 3 2" xfId="16084"/>
    <cellStyle name="20% - Ênfase1 4 2 4 4" xfId="3773"/>
    <cellStyle name="20% - Ênfase1 4 2 4 4 2" xfId="12050"/>
    <cellStyle name="20% - Ênfase1 4 2 4 5" xfId="10001"/>
    <cellStyle name="20% - Ênfase1 4 2 5" xfId="4270"/>
    <cellStyle name="20% - Ênfase1 4 2 5 2" xfId="12547"/>
    <cellStyle name="20% - Ênfase1 4 2 6" xfId="6301"/>
    <cellStyle name="20% - Ênfase1 4 2 6 2" xfId="14578"/>
    <cellStyle name="20% - Ênfase1 4 2 7" xfId="2221"/>
    <cellStyle name="20% - Ênfase1 4 2 7 2" xfId="10498"/>
    <cellStyle name="20% - Ênfase1 4 2 8" xfId="8452"/>
    <cellStyle name="20% - Ênfase1 4 3" xfId="1178"/>
    <cellStyle name="20% - Ênfase1 4 3 2" xfId="5269"/>
    <cellStyle name="20% - Ênfase1 4 3 2 2" xfId="13546"/>
    <cellStyle name="20% - Ênfase1 4 3 3" xfId="7294"/>
    <cellStyle name="20% - Ênfase1 4 3 3 2" xfId="15571"/>
    <cellStyle name="20% - Ênfase1 4 3 4" xfId="3234"/>
    <cellStyle name="20% - Ênfase1 4 3 4 2" xfId="11511"/>
    <cellStyle name="20% - Ênfase1 4 3 5" xfId="9462"/>
    <cellStyle name="20% - Ênfase1 4 4" xfId="668"/>
    <cellStyle name="20% - Ênfase1 4 4 2" xfId="4773"/>
    <cellStyle name="20% - Ênfase1 4 4 2 2" xfId="13050"/>
    <cellStyle name="20% - Ênfase1 4 4 3" xfId="6798"/>
    <cellStyle name="20% - Ênfase1 4 4 3 2" xfId="15075"/>
    <cellStyle name="20% - Ênfase1 4 4 4" xfId="2728"/>
    <cellStyle name="20% - Ênfase1 4 4 4 2" xfId="11005"/>
    <cellStyle name="20% - Ênfase1 4 4 5" xfId="8957"/>
    <cellStyle name="20% - Ênfase1 4 5" xfId="1719"/>
    <cellStyle name="20% - Ênfase1 4 5 2" xfId="5806"/>
    <cellStyle name="20% - Ênfase1 4 5 2 2" xfId="14083"/>
    <cellStyle name="20% - Ênfase1 4 5 3" xfId="7806"/>
    <cellStyle name="20% - Ênfase1 4 5 3 2" xfId="16083"/>
    <cellStyle name="20% - Ênfase1 4 5 4" xfId="3772"/>
    <cellStyle name="20% - Ênfase1 4 5 4 2" xfId="12049"/>
    <cellStyle name="20% - Ênfase1 4 5 5" xfId="10000"/>
    <cellStyle name="20% - Ênfase1 4 6" xfId="4269"/>
    <cellStyle name="20% - Ênfase1 4 6 2" xfId="12546"/>
    <cellStyle name="20% - Ênfase1 4 7" xfId="6300"/>
    <cellStyle name="20% - Ênfase1 4 7 2" xfId="14577"/>
    <cellStyle name="20% - Ênfase1 4 8" xfId="2220"/>
    <cellStyle name="20% - Ênfase1 4 8 2" xfId="10497"/>
    <cellStyle name="20% - Ênfase1 4 9" xfId="8451"/>
    <cellStyle name="20% - Ênfase1 5" xfId="83"/>
    <cellStyle name="20% - Ênfase1 5 2" xfId="84"/>
    <cellStyle name="20% - Ênfase1 5 2 2" xfId="1181"/>
    <cellStyle name="20% - Ênfase1 5 2 2 2" xfId="5272"/>
    <cellStyle name="20% - Ênfase1 5 2 2 2 2" xfId="13549"/>
    <cellStyle name="20% - Ênfase1 5 2 2 3" xfId="7297"/>
    <cellStyle name="20% - Ênfase1 5 2 2 3 2" xfId="15574"/>
    <cellStyle name="20% - Ênfase1 5 2 2 4" xfId="3237"/>
    <cellStyle name="20% - Ênfase1 5 2 2 4 2" xfId="11514"/>
    <cellStyle name="20% - Ênfase1 5 2 2 5" xfId="9465"/>
    <cellStyle name="20% - Ênfase1 5 2 3" xfId="671"/>
    <cellStyle name="20% - Ênfase1 5 2 3 2" xfId="4776"/>
    <cellStyle name="20% - Ênfase1 5 2 3 2 2" xfId="13053"/>
    <cellStyle name="20% - Ênfase1 5 2 3 3" xfId="6801"/>
    <cellStyle name="20% - Ênfase1 5 2 3 3 2" xfId="15078"/>
    <cellStyle name="20% - Ênfase1 5 2 3 4" xfId="2731"/>
    <cellStyle name="20% - Ênfase1 5 2 3 4 2" xfId="11008"/>
    <cellStyle name="20% - Ênfase1 5 2 3 5" xfId="8960"/>
    <cellStyle name="20% - Ênfase1 5 2 4" xfId="1722"/>
    <cellStyle name="20% - Ênfase1 5 2 4 2" xfId="5809"/>
    <cellStyle name="20% - Ênfase1 5 2 4 2 2" xfId="14086"/>
    <cellStyle name="20% - Ênfase1 5 2 4 3" xfId="7809"/>
    <cellStyle name="20% - Ênfase1 5 2 4 3 2" xfId="16086"/>
    <cellStyle name="20% - Ênfase1 5 2 4 4" xfId="3775"/>
    <cellStyle name="20% - Ênfase1 5 2 4 4 2" xfId="12052"/>
    <cellStyle name="20% - Ênfase1 5 2 4 5" xfId="10003"/>
    <cellStyle name="20% - Ênfase1 5 2 5" xfId="4272"/>
    <cellStyle name="20% - Ênfase1 5 2 5 2" xfId="12549"/>
    <cellStyle name="20% - Ênfase1 5 2 6" xfId="6303"/>
    <cellStyle name="20% - Ênfase1 5 2 6 2" xfId="14580"/>
    <cellStyle name="20% - Ênfase1 5 2 7" xfId="2223"/>
    <cellStyle name="20% - Ênfase1 5 2 7 2" xfId="10500"/>
    <cellStyle name="20% - Ênfase1 5 2 8" xfId="8454"/>
    <cellStyle name="20% - Ênfase1 5 3" xfId="1180"/>
    <cellStyle name="20% - Ênfase1 5 3 2" xfId="5271"/>
    <cellStyle name="20% - Ênfase1 5 3 2 2" xfId="13548"/>
    <cellStyle name="20% - Ênfase1 5 3 3" xfId="7296"/>
    <cellStyle name="20% - Ênfase1 5 3 3 2" xfId="15573"/>
    <cellStyle name="20% - Ênfase1 5 3 4" xfId="3236"/>
    <cellStyle name="20% - Ênfase1 5 3 4 2" xfId="11513"/>
    <cellStyle name="20% - Ênfase1 5 3 5" xfId="9464"/>
    <cellStyle name="20% - Ênfase1 5 4" xfId="670"/>
    <cellStyle name="20% - Ênfase1 5 4 2" xfId="4775"/>
    <cellStyle name="20% - Ênfase1 5 4 2 2" xfId="13052"/>
    <cellStyle name="20% - Ênfase1 5 4 3" xfId="6800"/>
    <cellStyle name="20% - Ênfase1 5 4 3 2" xfId="15077"/>
    <cellStyle name="20% - Ênfase1 5 4 4" xfId="2730"/>
    <cellStyle name="20% - Ênfase1 5 4 4 2" xfId="11007"/>
    <cellStyle name="20% - Ênfase1 5 4 5" xfId="8959"/>
    <cellStyle name="20% - Ênfase1 5 5" xfId="1721"/>
    <cellStyle name="20% - Ênfase1 5 5 2" xfId="5808"/>
    <cellStyle name="20% - Ênfase1 5 5 2 2" xfId="14085"/>
    <cellStyle name="20% - Ênfase1 5 5 3" xfId="7808"/>
    <cellStyle name="20% - Ênfase1 5 5 3 2" xfId="16085"/>
    <cellStyle name="20% - Ênfase1 5 5 4" xfId="3774"/>
    <cellStyle name="20% - Ênfase1 5 5 4 2" xfId="12051"/>
    <cellStyle name="20% - Ênfase1 5 5 5" xfId="10002"/>
    <cellStyle name="20% - Ênfase1 5 6" xfId="4271"/>
    <cellStyle name="20% - Ênfase1 5 6 2" xfId="12548"/>
    <cellStyle name="20% - Ênfase1 5 7" xfId="6302"/>
    <cellStyle name="20% - Ênfase1 5 7 2" xfId="14579"/>
    <cellStyle name="20% - Ênfase1 5 8" xfId="2222"/>
    <cellStyle name="20% - Ênfase1 5 8 2" xfId="10499"/>
    <cellStyle name="20% - Ênfase1 5 9" xfId="8453"/>
    <cellStyle name="20% - Ênfase1 6" xfId="87"/>
    <cellStyle name="20% - Ênfase1 6 2" xfId="89"/>
    <cellStyle name="20% - Ênfase1 6 2 2" xfId="1186"/>
    <cellStyle name="20% - Ênfase1 6 2 2 2" xfId="5277"/>
    <cellStyle name="20% - Ênfase1 6 2 2 2 2" xfId="13554"/>
    <cellStyle name="20% - Ênfase1 6 2 2 3" xfId="7302"/>
    <cellStyle name="20% - Ênfase1 6 2 2 3 2" xfId="15579"/>
    <cellStyle name="20% - Ênfase1 6 2 2 4" xfId="3242"/>
    <cellStyle name="20% - Ênfase1 6 2 2 4 2" xfId="11519"/>
    <cellStyle name="20% - Ênfase1 6 2 2 5" xfId="9470"/>
    <cellStyle name="20% - Ênfase1 6 2 3" xfId="676"/>
    <cellStyle name="20% - Ênfase1 6 2 3 2" xfId="4781"/>
    <cellStyle name="20% - Ênfase1 6 2 3 2 2" xfId="13058"/>
    <cellStyle name="20% - Ênfase1 6 2 3 3" xfId="6806"/>
    <cellStyle name="20% - Ênfase1 6 2 3 3 2" xfId="15083"/>
    <cellStyle name="20% - Ênfase1 6 2 3 4" xfId="2736"/>
    <cellStyle name="20% - Ênfase1 6 2 3 4 2" xfId="11013"/>
    <cellStyle name="20% - Ênfase1 6 2 3 5" xfId="8965"/>
    <cellStyle name="20% - Ênfase1 6 2 4" xfId="1727"/>
    <cellStyle name="20% - Ênfase1 6 2 4 2" xfId="5814"/>
    <cellStyle name="20% - Ênfase1 6 2 4 2 2" xfId="14091"/>
    <cellStyle name="20% - Ênfase1 6 2 4 3" xfId="7814"/>
    <cellStyle name="20% - Ênfase1 6 2 4 3 2" xfId="16091"/>
    <cellStyle name="20% - Ênfase1 6 2 4 4" xfId="3780"/>
    <cellStyle name="20% - Ênfase1 6 2 4 4 2" xfId="12057"/>
    <cellStyle name="20% - Ênfase1 6 2 4 5" xfId="10008"/>
    <cellStyle name="20% - Ênfase1 6 2 5" xfId="4277"/>
    <cellStyle name="20% - Ênfase1 6 2 5 2" xfId="12554"/>
    <cellStyle name="20% - Ênfase1 6 2 6" xfId="6308"/>
    <cellStyle name="20% - Ênfase1 6 2 6 2" xfId="14585"/>
    <cellStyle name="20% - Ênfase1 6 2 7" xfId="2228"/>
    <cellStyle name="20% - Ênfase1 6 2 7 2" xfId="10505"/>
    <cellStyle name="20% - Ênfase1 6 2 8" xfId="8459"/>
    <cellStyle name="20% - Ênfase1 6 3" xfId="1184"/>
    <cellStyle name="20% - Ênfase1 6 3 2" xfId="5275"/>
    <cellStyle name="20% - Ênfase1 6 3 2 2" xfId="13552"/>
    <cellStyle name="20% - Ênfase1 6 3 3" xfId="7300"/>
    <cellStyle name="20% - Ênfase1 6 3 3 2" xfId="15577"/>
    <cellStyle name="20% - Ênfase1 6 3 4" xfId="3240"/>
    <cellStyle name="20% - Ênfase1 6 3 4 2" xfId="11517"/>
    <cellStyle name="20% - Ênfase1 6 3 5" xfId="9468"/>
    <cellStyle name="20% - Ênfase1 6 4" xfId="674"/>
    <cellStyle name="20% - Ênfase1 6 4 2" xfId="4779"/>
    <cellStyle name="20% - Ênfase1 6 4 2 2" xfId="13056"/>
    <cellStyle name="20% - Ênfase1 6 4 3" xfId="6804"/>
    <cellStyle name="20% - Ênfase1 6 4 3 2" xfId="15081"/>
    <cellStyle name="20% - Ênfase1 6 4 4" xfId="2734"/>
    <cellStyle name="20% - Ênfase1 6 4 4 2" xfId="11011"/>
    <cellStyle name="20% - Ênfase1 6 4 5" xfId="8963"/>
    <cellStyle name="20% - Ênfase1 6 5" xfId="1725"/>
    <cellStyle name="20% - Ênfase1 6 5 2" xfId="5812"/>
    <cellStyle name="20% - Ênfase1 6 5 2 2" xfId="14089"/>
    <cellStyle name="20% - Ênfase1 6 5 3" xfId="7812"/>
    <cellStyle name="20% - Ênfase1 6 5 3 2" xfId="16089"/>
    <cellStyle name="20% - Ênfase1 6 5 4" xfId="3778"/>
    <cellStyle name="20% - Ênfase1 6 5 4 2" xfId="12055"/>
    <cellStyle name="20% - Ênfase1 6 5 5" xfId="10006"/>
    <cellStyle name="20% - Ênfase1 6 6" xfId="4275"/>
    <cellStyle name="20% - Ênfase1 6 6 2" xfId="12552"/>
    <cellStyle name="20% - Ênfase1 6 7" xfId="6306"/>
    <cellStyle name="20% - Ênfase1 6 7 2" xfId="14583"/>
    <cellStyle name="20% - Ênfase1 6 8" xfId="2226"/>
    <cellStyle name="20% - Ênfase1 6 8 2" xfId="10503"/>
    <cellStyle name="20% - Ênfase1 6 9" xfId="8457"/>
    <cellStyle name="20% - Ênfase1 7" xfId="92"/>
    <cellStyle name="20% - Ênfase1 7 2" xfId="96"/>
    <cellStyle name="20% - Ênfase1 7 2 2" xfId="1193"/>
    <cellStyle name="20% - Ênfase1 7 2 2 2" xfId="5284"/>
    <cellStyle name="20% - Ênfase1 7 2 2 2 2" xfId="13561"/>
    <cellStyle name="20% - Ênfase1 7 2 2 3" xfId="7309"/>
    <cellStyle name="20% - Ênfase1 7 2 2 3 2" xfId="15586"/>
    <cellStyle name="20% - Ênfase1 7 2 2 4" xfId="3249"/>
    <cellStyle name="20% - Ênfase1 7 2 2 4 2" xfId="11526"/>
    <cellStyle name="20% - Ênfase1 7 2 2 5" xfId="9477"/>
    <cellStyle name="20% - Ênfase1 7 2 3" xfId="683"/>
    <cellStyle name="20% - Ênfase1 7 2 3 2" xfId="4788"/>
    <cellStyle name="20% - Ênfase1 7 2 3 2 2" xfId="13065"/>
    <cellStyle name="20% - Ênfase1 7 2 3 3" xfId="6813"/>
    <cellStyle name="20% - Ênfase1 7 2 3 3 2" xfId="15090"/>
    <cellStyle name="20% - Ênfase1 7 2 3 4" xfId="2743"/>
    <cellStyle name="20% - Ênfase1 7 2 3 4 2" xfId="11020"/>
    <cellStyle name="20% - Ênfase1 7 2 3 5" xfId="8972"/>
    <cellStyle name="20% - Ênfase1 7 2 4" xfId="1734"/>
    <cellStyle name="20% - Ênfase1 7 2 4 2" xfId="5821"/>
    <cellStyle name="20% - Ênfase1 7 2 4 2 2" xfId="14098"/>
    <cellStyle name="20% - Ênfase1 7 2 4 3" xfId="7821"/>
    <cellStyle name="20% - Ênfase1 7 2 4 3 2" xfId="16098"/>
    <cellStyle name="20% - Ênfase1 7 2 4 4" xfId="3787"/>
    <cellStyle name="20% - Ênfase1 7 2 4 4 2" xfId="12064"/>
    <cellStyle name="20% - Ênfase1 7 2 4 5" xfId="10015"/>
    <cellStyle name="20% - Ênfase1 7 2 5" xfId="4284"/>
    <cellStyle name="20% - Ênfase1 7 2 5 2" xfId="12561"/>
    <cellStyle name="20% - Ênfase1 7 2 6" xfId="6315"/>
    <cellStyle name="20% - Ênfase1 7 2 6 2" xfId="14592"/>
    <cellStyle name="20% - Ênfase1 7 2 7" xfId="2235"/>
    <cellStyle name="20% - Ênfase1 7 2 7 2" xfId="10512"/>
    <cellStyle name="20% - Ênfase1 7 2 8" xfId="8466"/>
    <cellStyle name="20% - Ênfase1 7 3" xfId="1189"/>
    <cellStyle name="20% - Ênfase1 7 3 2" xfId="5280"/>
    <cellStyle name="20% - Ênfase1 7 3 2 2" xfId="13557"/>
    <cellStyle name="20% - Ênfase1 7 3 3" xfId="7305"/>
    <cellStyle name="20% - Ênfase1 7 3 3 2" xfId="15582"/>
    <cellStyle name="20% - Ênfase1 7 3 4" xfId="3245"/>
    <cellStyle name="20% - Ênfase1 7 3 4 2" xfId="11522"/>
    <cellStyle name="20% - Ênfase1 7 3 5" xfId="9473"/>
    <cellStyle name="20% - Ênfase1 7 4" xfId="679"/>
    <cellStyle name="20% - Ênfase1 7 4 2" xfId="4784"/>
    <cellStyle name="20% - Ênfase1 7 4 2 2" xfId="13061"/>
    <cellStyle name="20% - Ênfase1 7 4 3" xfId="6809"/>
    <cellStyle name="20% - Ênfase1 7 4 3 2" xfId="15086"/>
    <cellStyle name="20% - Ênfase1 7 4 4" xfId="2739"/>
    <cellStyle name="20% - Ênfase1 7 4 4 2" xfId="11016"/>
    <cellStyle name="20% - Ênfase1 7 4 5" xfId="8968"/>
    <cellStyle name="20% - Ênfase1 7 5" xfId="1730"/>
    <cellStyle name="20% - Ênfase1 7 5 2" xfId="5817"/>
    <cellStyle name="20% - Ênfase1 7 5 2 2" xfId="14094"/>
    <cellStyle name="20% - Ênfase1 7 5 3" xfId="7817"/>
    <cellStyle name="20% - Ênfase1 7 5 3 2" xfId="16094"/>
    <cellStyle name="20% - Ênfase1 7 5 4" xfId="3783"/>
    <cellStyle name="20% - Ênfase1 7 5 4 2" xfId="12060"/>
    <cellStyle name="20% - Ênfase1 7 5 5" xfId="10011"/>
    <cellStyle name="20% - Ênfase1 7 6" xfId="4280"/>
    <cellStyle name="20% - Ênfase1 7 6 2" xfId="12557"/>
    <cellStyle name="20% - Ênfase1 7 7" xfId="6311"/>
    <cellStyle name="20% - Ênfase1 7 7 2" xfId="14588"/>
    <cellStyle name="20% - Ênfase1 7 8" xfId="2231"/>
    <cellStyle name="20% - Ênfase1 7 8 2" xfId="10508"/>
    <cellStyle name="20% - Ênfase1 7 9" xfId="8462"/>
    <cellStyle name="20% - Ênfase1 8" xfId="56"/>
    <cellStyle name="20% - Ênfase1 8 2" xfId="98"/>
    <cellStyle name="20% - Ênfase1 8 2 2" xfId="1195"/>
    <cellStyle name="20% - Ênfase1 8 2 2 2" xfId="5286"/>
    <cellStyle name="20% - Ênfase1 8 2 2 2 2" xfId="13563"/>
    <cellStyle name="20% - Ênfase1 8 2 2 3" xfId="7311"/>
    <cellStyle name="20% - Ênfase1 8 2 2 3 2" xfId="15588"/>
    <cellStyle name="20% - Ênfase1 8 2 2 4" xfId="3251"/>
    <cellStyle name="20% - Ênfase1 8 2 2 4 2" xfId="11528"/>
    <cellStyle name="20% - Ênfase1 8 2 2 5" xfId="9479"/>
    <cellStyle name="20% - Ênfase1 8 2 3" xfId="685"/>
    <cellStyle name="20% - Ênfase1 8 2 3 2" xfId="4790"/>
    <cellStyle name="20% - Ênfase1 8 2 3 2 2" xfId="13067"/>
    <cellStyle name="20% - Ênfase1 8 2 3 3" xfId="6815"/>
    <cellStyle name="20% - Ênfase1 8 2 3 3 2" xfId="15092"/>
    <cellStyle name="20% - Ênfase1 8 2 3 4" xfId="2745"/>
    <cellStyle name="20% - Ênfase1 8 2 3 4 2" xfId="11022"/>
    <cellStyle name="20% - Ênfase1 8 2 3 5" xfId="8974"/>
    <cellStyle name="20% - Ênfase1 8 2 4" xfId="1736"/>
    <cellStyle name="20% - Ênfase1 8 2 4 2" xfId="5823"/>
    <cellStyle name="20% - Ênfase1 8 2 4 2 2" xfId="14100"/>
    <cellStyle name="20% - Ênfase1 8 2 4 3" xfId="7823"/>
    <cellStyle name="20% - Ênfase1 8 2 4 3 2" xfId="16100"/>
    <cellStyle name="20% - Ênfase1 8 2 4 4" xfId="3789"/>
    <cellStyle name="20% - Ênfase1 8 2 4 4 2" xfId="12066"/>
    <cellStyle name="20% - Ênfase1 8 2 4 5" xfId="10017"/>
    <cellStyle name="20% - Ênfase1 8 2 5" xfId="4286"/>
    <cellStyle name="20% - Ênfase1 8 2 5 2" xfId="12563"/>
    <cellStyle name="20% - Ênfase1 8 2 6" xfId="6317"/>
    <cellStyle name="20% - Ênfase1 8 2 6 2" xfId="14594"/>
    <cellStyle name="20% - Ênfase1 8 2 7" xfId="2237"/>
    <cellStyle name="20% - Ênfase1 8 2 7 2" xfId="10514"/>
    <cellStyle name="20% - Ênfase1 8 2 8" xfId="8468"/>
    <cellStyle name="20% - Ênfase1 8 3" xfId="1155"/>
    <cellStyle name="20% - Ênfase1 8 3 2" xfId="5247"/>
    <cellStyle name="20% - Ênfase1 8 3 2 2" xfId="13524"/>
    <cellStyle name="20% - Ênfase1 8 3 3" xfId="7272"/>
    <cellStyle name="20% - Ênfase1 8 3 3 2" xfId="15549"/>
    <cellStyle name="20% - Ênfase1 8 3 4" xfId="3212"/>
    <cellStyle name="20% - Ênfase1 8 3 4 2" xfId="11489"/>
    <cellStyle name="20% - Ênfase1 8 3 5" xfId="9440"/>
    <cellStyle name="20% - Ênfase1 8 4" xfId="646"/>
    <cellStyle name="20% - Ênfase1 8 4 2" xfId="4752"/>
    <cellStyle name="20% - Ênfase1 8 4 2 2" xfId="13029"/>
    <cellStyle name="20% - Ênfase1 8 4 3" xfId="6777"/>
    <cellStyle name="20% - Ênfase1 8 4 3 2" xfId="15054"/>
    <cellStyle name="20% - Ênfase1 8 4 4" xfId="2707"/>
    <cellStyle name="20% - Ênfase1 8 4 4 2" xfId="10984"/>
    <cellStyle name="20% - Ênfase1 8 4 5" xfId="8936"/>
    <cellStyle name="20% - Ênfase1 8 5" xfId="1698"/>
    <cellStyle name="20% - Ênfase1 8 5 2" xfId="5785"/>
    <cellStyle name="20% - Ênfase1 8 5 2 2" xfId="14062"/>
    <cellStyle name="20% - Ênfase1 8 5 3" xfId="7785"/>
    <cellStyle name="20% - Ênfase1 8 5 3 2" xfId="16062"/>
    <cellStyle name="20% - Ênfase1 8 5 4" xfId="3751"/>
    <cellStyle name="20% - Ênfase1 8 5 4 2" xfId="12028"/>
    <cellStyle name="20% - Ênfase1 8 5 5" xfId="9979"/>
    <cellStyle name="20% - Ênfase1 8 6" xfId="4248"/>
    <cellStyle name="20% - Ênfase1 8 6 2" xfId="12525"/>
    <cellStyle name="20% - Ênfase1 8 7" xfId="6279"/>
    <cellStyle name="20% - Ênfase1 8 7 2" xfId="14556"/>
    <cellStyle name="20% - Ênfase1 8 8" xfId="2198"/>
    <cellStyle name="20% - Ênfase1 8 8 2" xfId="10475"/>
    <cellStyle name="20% - Ênfase1 8 9" xfId="8430"/>
    <cellStyle name="20% - Ênfase1 9" xfId="100"/>
    <cellStyle name="20% - Ênfase1 9 2" xfId="101"/>
    <cellStyle name="20% - Ênfase1 9 2 2" xfId="1198"/>
    <cellStyle name="20% - Ênfase1 9 2 2 2" xfId="5289"/>
    <cellStyle name="20% - Ênfase1 9 2 2 2 2" xfId="13566"/>
    <cellStyle name="20% - Ênfase1 9 2 2 3" xfId="7314"/>
    <cellStyle name="20% - Ênfase1 9 2 2 3 2" xfId="15591"/>
    <cellStyle name="20% - Ênfase1 9 2 2 4" xfId="3254"/>
    <cellStyle name="20% - Ênfase1 9 2 2 4 2" xfId="11531"/>
    <cellStyle name="20% - Ênfase1 9 2 2 5" xfId="9482"/>
    <cellStyle name="20% - Ênfase1 9 2 3" xfId="688"/>
    <cellStyle name="20% - Ênfase1 9 2 3 2" xfId="4793"/>
    <cellStyle name="20% - Ênfase1 9 2 3 2 2" xfId="13070"/>
    <cellStyle name="20% - Ênfase1 9 2 3 3" xfId="6818"/>
    <cellStyle name="20% - Ênfase1 9 2 3 3 2" xfId="15095"/>
    <cellStyle name="20% - Ênfase1 9 2 3 4" xfId="2748"/>
    <cellStyle name="20% - Ênfase1 9 2 3 4 2" xfId="11025"/>
    <cellStyle name="20% - Ênfase1 9 2 3 5" xfId="8977"/>
    <cellStyle name="20% - Ênfase1 9 2 4" xfId="1739"/>
    <cellStyle name="20% - Ênfase1 9 2 4 2" xfId="5826"/>
    <cellStyle name="20% - Ênfase1 9 2 4 2 2" xfId="14103"/>
    <cellStyle name="20% - Ênfase1 9 2 4 3" xfId="7826"/>
    <cellStyle name="20% - Ênfase1 9 2 4 3 2" xfId="16103"/>
    <cellStyle name="20% - Ênfase1 9 2 4 4" xfId="3792"/>
    <cellStyle name="20% - Ênfase1 9 2 4 4 2" xfId="12069"/>
    <cellStyle name="20% - Ênfase1 9 2 4 5" xfId="10020"/>
    <cellStyle name="20% - Ênfase1 9 2 5" xfId="4289"/>
    <cellStyle name="20% - Ênfase1 9 2 5 2" xfId="12566"/>
    <cellStyle name="20% - Ênfase1 9 2 6" xfId="6320"/>
    <cellStyle name="20% - Ênfase1 9 2 6 2" xfId="14597"/>
    <cellStyle name="20% - Ênfase1 9 2 7" xfId="2240"/>
    <cellStyle name="20% - Ênfase1 9 2 7 2" xfId="10517"/>
    <cellStyle name="20% - Ênfase1 9 2 8" xfId="8471"/>
    <cellStyle name="20% - Ênfase1 9 3" xfId="1197"/>
    <cellStyle name="20% - Ênfase1 9 3 2" xfId="5288"/>
    <cellStyle name="20% - Ênfase1 9 3 2 2" xfId="13565"/>
    <cellStyle name="20% - Ênfase1 9 3 3" xfId="7313"/>
    <cellStyle name="20% - Ênfase1 9 3 3 2" xfId="15590"/>
    <cellStyle name="20% - Ênfase1 9 3 4" xfId="3253"/>
    <cellStyle name="20% - Ênfase1 9 3 4 2" xfId="11530"/>
    <cellStyle name="20% - Ênfase1 9 3 5" xfId="9481"/>
    <cellStyle name="20% - Ênfase1 9 4" xfId="687"/>
    <cellStyle name="20% - Ênfase1 9 4 2" xfId="4792"/>
    <cellStyle name="20% - Ênfase1 9 4 2 2" xfId="13069"/>
    <cellStyle name="20% - Ênfase1 9 4 3" xfId="6817"/>
    <cellStyle name="20% - Ênfase1 9 4 3 2" xfId="15094"/>
    <cellStyle name="20% - Ênfase1 9 4 4" xfId="2747"/>
    <cellStyle name="20% - Ênfase1 9 4 4 2" xfId="11024"/>
    <cellStyle name="20% - Ênfase1 9 4 5" xfId="8976"/>
    <cellStyle name="20% - Ênfase1 9 5" xfId="1738"/>
    <cellStyle name="20% - Ênfase1 9 5 2" xfId="5825"/>
    <cellStyle name="20% - Ênfase1 9 5 2 2" xfId="14102"/>
    <cellStyle name="20% - Ênfase1 9 5 3" xfId="7825"/>
    <cellStyle name="20% - Ênfase1 9 5 3 2" xfId="16102"/>
    <cellStyle name="20% - Ênfase1 9 5 4" xfId="3791"/>
    <cellStyle name="20% - Ênfase1 9 5 4 2" xfId="12068"/>
    <cellStyle name="20% - Ênfase1 9 5 5" xfId="10019"/>
    <cellStyle name="20% - Ênfase1 9 6" xfId="4288"/>
    <cellStyle name="20% - Ênfase1 9 6 2" xfId="12565"/>
    <cellStyle name="20% - Ênfase1 9 7" xfId="6319"/>
    <cellStyle name="20% - Ênfase1 9 7 2" xfId="14596"/>
    <cellStyle name="20% - Ênfase1 9 8" xfId="2239"/>
    <cellStyle name="20% - Ênfase1 9 8 2" xfId="10516"/>
    <cellStyle name="20% - Ênfase1 9 9" xfId="8470"/>
    <cellStyle name="20% - Ênfase2 10" xfId="104"/>
    <cellStyle name="20% - Ênfase2 10 2" xfId="107"/>
    <cellStyle name="20% - Ênfase2 10 2 2" xfId="1204"/>
    <cellStyle name="20% - Ênfase2 10 2 2 2" xfId="5295"/>
    <cellStyle name="20% - Ênfase2 10 2 2 2 2" xfId="13572"/>
    <cellStyle name="20% - Ênfase2 10 2 2 3" xfId="7320"/>
    <cellStyle name="20% - Ênfase2 10 2 2 3 2" xfId="15597"/>
    <cellStyle name="20% - Ênfase2 10 2 2 4" xfId="3260"/>
    <cellStyle name="20% - Ênfase2 10 2 2 4 2" xfId="11537"/>
    <cellStyle name="20% - Ênfase2 10 2 2 5" xfId="9488"/>
    <cellStyle name="20% - Ênfase2 10 2 3" xfId="694"/>
    <cellStyle name="20% - Ênfase2 10 2 3 2" xfId="4799"/>
    <cellStyle name="20% - Ênfase2 10 2 3 2 2" xfId="13076"/>
    <cellStyle name="20% - Ênfase2 10 2 3 3" xfId="6824"/>
    <cellStyle name="20% - Ênfase2 10 2 3 3 2" xfId="15101"/>
    <cellStyle name="20% - Ênfase2 10 2 3 4" xfId="2754"/>
    <cellStyle name="20% - Ênfase2 10 2 3 4 2" xfId="11031"/>
    <cellStyle name="20% - Ênfase2 10 2 3 5" xfId="8983"/>
    <cellStyle name="20% - Ênfase2 10 2 4" xfId="1745"/>
    <cellStyle name="20% - Ênfase2 10 2 4 2" xfId="5832"/>
    <cellStyle name="20% - Ênfase2 10 2 4 2 2" xfId="14109"/>
    <cellStyle name="20% - Ênfase2 10 2 4 3" xfId="7832"/>
    <cellStyle name="20% - Ênfase2 10 2 4 3 2" xfId="16109"/>
    <cellStyle name="20% - Ênfase2 10 2 4 4" xfId="3798"/>
    <cellStyle name="20% - Ênfase2 10 2 4 4 2" xfId="12075"/>
    <cellStyle name="20% - Ênfase2 10 2 4 5" xfId="10026"/>
    <cellStyle name="20% - Ênfase2 10 2 5" xfId="4295"/>
    <cellStyle name="20% - Ênfase2 10 2 5 2" xfId="12572"/>
    <cellStyle name="20% - Ênfase2 10 2 6" xfId="6326"/>
    <cellStyle name="20% - Ênfase2 10 2 6 2" xfId="14603"/>
    <cellStyle name="20% - Ênfase2 10 2 7" xfId="2246"/>
    <cellStyle name="20% - Ênfase2 10 2 7 2" xfId="10523"/>
    <cellStyle name="20% - Ênfase2 10 2 8" xfId="8477"/>
    <cellStyle name="20% - Ênfase2 10 3" xfId="1201"/>
    <cellStyle name="20% - Ênfase2 10 3 2" xfId="5292"/>
    <cellStyle name="20% - Ênfase2 10 3 2 2" xfId="13569"/>
    <cellStyle name="20% - Ênfase2 10 3 3" xfId="7317"/>
    <cellStyle name="20% - Ênfase2 10 3 3 2" xfId="15594"/>
    <cellStyle name="20% - Ênfase2 10 3 4" xfId="3257"/>
    <cellStyle name="20% - Ênfase2 10 3 4 2" xfId="11534"/>
    <cellStyle name="20% - Ênfase2 10 3 5" xfId="9485"/>
    <cellStyle name="20% - Ênfase2 10 4" xfId="691"/>
    <cellStyle name="20% - Ênfase2 10 4 2" xfId="4796"/>
    <cellStyle name="20% - Ênfase2 10 4 2 2" xfId="13073"/>
    <cellStyle name="20% - Ênfase2 10 4 3" xfId="6821"/>
    <cellStyle name="20% - Ênfase2 10 4 3 2" xfId="15098"/>
    <cellStyle name="20% - Ênfase2 10 4 4" xfId="2751"/>
    <cellStyle name="20% - Ênfase2 10 4 4 2" xfId="11028"/>
    <cellStyle name="20% - Ênfase2 10 4 5" xfId="8980"/>
    <cellStyle name="20% - Ênfase2 10 5" xfId="1742"/>
    <cellStyle name="20% - Ênfase2 10 5 2" xfId="5829"/>
    <cellStyle name="20% - Ênfase2 10 5 2 2" xfId="14106"/>
    <cellStyle name="20% - Ênfase2 10 5 3" xfId="7829"/>
    <cellStyle name="20% - Ênfase2 10 5 3 2" xfId="16106"/>
    <cellStyle name="20% - Ênfase2 10 5 4" xfId="3795"/>
    <cellStyle name="20% - Ênfase2 10 5 4 2" xfId="12072"/>
    <cellStyle name="20% - Ênfase2 10 5 5" xfId="10023"/>
    <cellStyle name="20% - Ênfase2 10 6" xfId="4292"/>
    <cellStyle name="20% - Ênfase2 10 6 2" xfId="12569"/>
    <cellStyle name="20% - Ênfase2 10 7" xfId="6323"/>
    <cellStyle name="20% - Ênfase2 10 7 2" xfId="14600"/>
    <cellStyle name="20% - Ênfase2 10 8" xfId="2243"/>
    <cellStyle name="20% - Ênfase2 10 8 2" xfId="10520"/>
    <cellStyle name="20% - Ênfase2 10 9" xfId="8474"/>
    <cellStyle name="20% - Ênfase2 11" xfId="113"/>
    <cellStyle name="20% - Ênfase2 11 2" xfId="1209"/>
    <cellStyle name="20% - Ênfase2 11 2 2" xfId="5300"/>
    <cellStyle name="20% - Ênfase2 11 2 2 2" xfId="13577"/>
    <cellStyle name="20% - Ênfase2 11 2 3" xfId="7325"/>
    <cellStyle name="20% - Ênfase2 11 2 3 2" xfId="15602"/>
    <cellStyle name="20% - Ênfase2 11 2 4" xfId="3265"/>
    <cellStyle name="20% - Ênfase2 11 2 4 2" xfId="11542"/>
    <cellStyle name="20% - Ênfase2 11 2 5" xfId="9493"/>
    <cellStyle name="20% - Ênfase2 11 3" xfId="699"/>
    <cellStyle name="20% - Ênfase2 11 3 2" xfId="4804"/>
    <cellStyle name="20% - Ênfase2 11 3 2 2" xfId="13081"/>
    <cellStyle name="20% - Ênfase2 11 3 3" xfId="6829"/>
    <cellStyle name="20% - Ênfase2 11 3 3 2" xfId="15106"/>
    <cellStyle name="20% - Ênfase2 11 3 4" xfId="2759"/>
    <cellStyle name="20% - Ênfase2 11 3 4 2" xfId="11036"/>
    <cellStyle name="20% - Ênfase2 11 3 5" xfId="8988"/>
    <cellStyle name="20% - Ênfase2 11 4" xfId="1750"/>
    <cellStyle name="20% - Ênfase2 11 4 2" xfId="5837"/>
    <cellStyle name="20% - Ênfase2 11 4 2 2" xfId="14114"/>
    <cellStyle name="20% - Ênfase2 11 4 3" xfId="7837"/>
    <cellStyle name="20% - Ênfase2 11 4 3 2" xfId="16114"/>
    <cellStyle name="20% - Ênfase2 11 4 4" xfId="3803"/>
    <cellStyle name="20% - Ênfase2 11 4 4 2" xfId="12080"/>
    <cellStyle name="20% - Ênfase2 11 4 5" xfId="10031"/>
    <cellStyle name="20% - Ênfase2 11 5" xfId="4300"/>
    <cellStyle name="20% - Ênfase2 11 5 2" xfId="12577"/>
    <cellStyle name="20% - Ênfase2 11 6" xfId="6331"/>
    <cellStyle name="20% - Ênfase2 11 6 2" xfId="14608"/>
    <cellStyle name="20% - Ênfase2 11 7" xfId="2251"/>
    <cellStyle name="20% - Ênfase2 11 7 2" xfId="10528"/>
    <cellStyle name="20% - Ênfase2 11 8" xfId="8482"/>
    <cellStyle name="20% - Ênfase2 12" xfId="114"/>
    <cellStyle name="20% - Ênfase2 12 2" xfId="1210"/>
    <cellStyle name="20% - Ênfase2 12 2 2" xfId="5301"/>
    <cellStyle name="20% - Ênfase2 12 2 2 2" xfId="13578"/>
    <cellStyle name="20% - Ênfase2 12 2 3" xfId="7326"/>
    <cellStyle name="20% - Ênfase2 12 2 3 2" xfId="15603"/>
    <cellStyle name="20% - Ênfase2 12 2 4" xfId="3266"/>
    <cellStyle name="20% - Ênfase2 12 2 4 2" xfId="11543"/>
    <cellStyle name="20% - Ênfase2 12 2 5" xfId="9494"/>
    <cellStyle name="20% - Ênfase2 12 3" xfId="700"/>
    <cellStyle name="20% - Ênfase2 12 3 2" xfId="4805"/>
    <cellStyle name="20% - Ênfase2 12 3 2 2" xfId="13082"/>
    <cellStyle name="20% - Ênfase2 12 3 3" xfId="6830"/>
    <cellStyle name="20% - Ênfase2 12 3 3 2" xfId="15107"/>
    <cellStyle name="20% - Ênfase2 12 3 4" xfId="2760"/>
    <cellStyle name="20% - Ênfase2 12 3 4 2" xfId="11037"/>
    <cellStyle name="20% - Ênfase2 12 3 5" xfId="8989"/>
    <cellStyle name="20% - Ênfase2 12 4" xfId="1751"/>
    <cellStyle name="20% - Ênfase2 12 4 2" xfId="5838"/>
    <cellStyle name="20% - Ênfase2 12 4 2 2" xfId="14115"/>
    <cellStyle name="20% - Ênfase2 12 4 3" xfId="7838"/>
    <cellStyle name="20% - Ênfase2 12 4 3 2" xfId="16115"/>
    <cellStyle name="20% - Ênfase2 12 4 4" xfId="3804"/>
    <cellStyle name="20% - Ênfase2 12 4 4 2" xfId="12081"/>
    <cellStyle name="20% - Ênfase2 12 4 5" xfId="10032"/>
    <cellStyle name="20% - Ênfase2 12 5" xfId="4301"/>
    <cellStyle name="20% - Ênfase2 12 5 2" xfId="12578"/>
    <cellStyle name="20% - Ênfase2 12 6" xfId="6332"/>
    <cellStyle name="20% - Ênfase2 12 6 2" xfId="14609"/>
    <cellStyle name="20% - Ênfase2 12 7" xfId="2252"/>
    <cellStyle name="20% - Ênfase2 12 7 2" xfId="10529"/>
    <cellStyle name="20% - Ênfase2 12 8" xfId="8483"/>
    <cellStyle name="20% - Ênfase2 13" xfId="115"/>
    <cellStyle name="20% - Ênfase2 13 2" xfId="1211"/>
    <cellStyle name="20% - Ênfase2 13 2 2" xfId="5302"/>
    <cellStyle name="20% - Ênfase2 13 2 2 2" xfId="13579"/>
    <cellStyle name="20% - Ênfase2 13 2 3" xfId="7327"/>
    <cellStyle name="20% - Ênfase2 13 2 3 2" xfId="15604"/>
    <cellStyle name="20% - Ênfase2 13 2 4" xfId="3267"/>
    <cellStyle name="20% - Ênfase2 13 2 4 2" xfId="11544"/>
    <cellStyle name="20% - Ênfase2 13 2 5" xfId="9495"/>
    <cellStyle name="20% - Ênfase2 13 3" xfId="701"/>
    <cellStyle name="20% - Ênfase2 13 3 2" xfId="4806"/>
    <cellStyle name="20% - Ênfase2 13 3 2 2" xfId="13083"/>
    <cellStyle name="20% - Ênfase2 13 3 3" xfId="6831"/>
    <cellStyle name="20% - Ênfase2 13 3 3 2" xfId="15108"/>
    <cellStyle name="20% - Ênfase2 13 3 4" xfId="2761"/>
    <cellStyle name="20% - Ênfase2 13 3 4 2" xfId="11038"/>
    <cellStyle name="20% - Ênfase2 13 3 5" xfId="8990"/>
    <cellStyle name="20% - Ênfase2 13 4" xfId="1752"/>
    <cellStyle name="20% - Ênfase2 13 4 2" xfId="5839"/>
    <cellStyle name="20% - Ênfase2 13 4 2 2" xfId="14116"/>
    <cellStyle name="20% - Ênfase2 13 4 3" xfId="7839"/>
    <cellStyle name="20% - Ênfase2 13 4 3 2" xfId="16116"/>
    <cellStyle name="20% - Ênfase2 13 4 4" xfId="3805"/>
    <cellStyle name="20% - Ênfase2 13 4 4 2" xfId="12082"/>
    <cellStyle name="20% - Ênfase2 13 4 5" xfId="10033"/>
    <cellStyle name="20% - Ênfase2 13 5" xfId="4302"/>
    <cellStyle name="20% - Ênfase2 13 5 2" xfId="12579"/>
    <cellStyle name="20% - Ênfase2 13 6" xfId="6333"/>
    <cellStyle name="20% - Ênfase2 13 6 2" xfId="14610"/>
    <cellStyle name="20% - Ênfase2 13 7" xfId="2253"/>
    <cellStyle name="20% - Ênfase2 13 7 2" xfId="10530"/>
    <cellStyle name="20% - Ênfase2 13 8" xfId="8484"/>
    <cellStyle name="20% - Ênfase2 14" xfId="116"/>
    <cellStyle name="20% - Ênfase2 14 2" xfId="1212"/>
    <cellStyle name="20% - Ênfase2 14 2 2" xfId="5303"/>
    <cellStyle name="20% - Ênfase2 14 2 2 2" xfId="13580"/>
    <cellStyle name="20% - Ênfase2 14 2 3" xfId="7328"/>
    <cellStyle name="20% - Ênfase2 14 2 3 2" xfId="15605"/>
    <cellStyle name="20% - Ênfase2 14 2 4" xfId="3268"/>
    <cellStyle name="20% - Ênfase2 14 2 4 2" xfId="11545"/>
    <cellStyle name="20% - Ênfase2 14 2 5" xfId="9496"/>
    <cellStyle name="20% - Ênfase2 14 3" xfId="702"/>
    <cellStyle name="20% - Ênfase2 14 3 2" xfId="4807"/>
    <cellStyle name="20% - Ênfase2 14 3 2 2" xfId="13084"/>
    <cellStyle name="20% - Ênfase2 14 3 3" xfId="6832"/>
    <cellStyle name="20% - Ênfase2 14 3 3 2" xfId="15109"/>
    <cellStyle name="20% - Ênfase2 14 3 4" xfId="2762"/>
    <cellStyle name="20% - Ênfase2 14 3 4 2" xfId="11039"/>
    <cellStyle name="20% - Ênfase2 14 3 5" xfId="8991"/>
    <cellStyle name="20% - Ênfase2 14 4" xfId="1753"/>
    <cellStyle name="20% - Ênfase2 14 4 2" xfId="5840"/>
    <cellStyle name="20% - Ênfase2 14 4 2 2" xfId="14117"/>
    <cellStyle name="20% - Ênfase2 14 4 3" xfId="7840"/>
    <cellStyle name="20% - Ênfase2 14 4 3 2" xfId="16117"/>
    <cellStyle name="20% - Ênfase2 14 4 4" xfId="3806"/>
    <cellStyle name="20% - Ênfase2 14 4 4 2" xfId="12083"/>
    <cellStyle name="20% - Ênfase2 14 4 5" xfId="10034"/>
    <cellStyle name="20% - Ênfase2 14 5" xfId="4303"/>
    <cellStyle name="20% - Ênfase2 14 5 2" xfId="12580"/>
    <cellStyle name="20% - Ênfase2 14 6" xfId="6334"/>
    <cellStyle name="20% - Ênfase2 14 6 2" xfId="14611"/>
    <cellStyle name="20% - Ênfase2 14 7" xfId="2254"/>
    <cellStyle name="20% - Ênfase2 14 7 2" xfId="10531"/>
    <cellStyle name="20% - Ênfase2 14 8" xfId="8485"/>
    <cellStyle name="20% - Ênfase2 15" xfId="117"/>
    <cellStyle name="20% - Ênfase2 15 2" xfId="1213"/>
    <cellStyle name="20% - Ênfase2 15 2 2" xfId="5304"/>
    <cellStyle name="20% - Ênfase2 15 2 2 2" xfId="13581"/>
    <cellStyle name="20% - Ênfase2 15 2 3" xfId="7329"/>
    <cellStyle name="20% - Ênfase2 15 2 3 2" xfId="15606"/>
    <cellStyle name="20% - Ênfase2 15 2 4" xfId="3269"/>
    <cellStyle name="20% - Ênfase2 15 2 4 2" xfId="11546"/>
    <cellStyle name="20% - Ênfase2 15 2 5" xfId="9497"/>
    <cellStyle name="20% - Ênfase2 15 3" xfId="703"/>
    <cellStyle name="20% - Ênfase2 15 3 2" xfId="4808"/>
    <cellStyle name="20% - Ênfase2 15 3 2 2" xfId="13085"/>
    <cellStyle name="20% - Ênfase2 15 3 3" xfId="6833"/>
    <cellStyle name="20% - Ênfase2 15 3 3 2" xfId="15110"/>
    <cellStyle name="20% - Ênfase2 15 3 4" xfId="2763"/>
    <cellStyle name="20% - Ênfase2 15 3 4 2" xfId="11040"/>
    <cellStyle name="20% - Ênfase2 15 3 5" xfId="8992"/>
    <cellStyle name="20% - Ênfase2 15 4" xfId="1754"/>
    <cellStyle name="20% - Ênfase2 15 4 2" xfId="5841"/>
    <cellStyle name="20% - Ênfase2 15 4 2 2" xfId="14118"/>
    <cellStyle name="20% - Ênfase2 15 4 3" xfId="7841"/>
    <cellStyle name="20% - Ênfase2 15 4 3 2" xfId="16118"/>
    <cellStyle name="20% - Ênfase2 15 4 4" xfId="3807"/>
    <cellStyle name="20% - Ênfase2 15 4 4 2" xfId="12084"/>
    <cellStyle name="20% - Ênfase2 15 4 5" xfId="10035"/>
    <cellStyle name="20% - Ênfase2 15 5" xfId="4304"/>
    <cellStyle name="20% - Ênfase2 15 5 2" xfId="12581"/>
    <cellStyle name="20% - Ênfase2 15 6" xfId="6335"/>
    <cellStyle name="20% - Ênfase2 15 6 2" xfId="14612"/>
    <cellStyle name="20% - Ênfase2 15 7" xfId="2255"/>
    <cellStyle name="20% - Ênfase2 15 7 2" xfId="10532"/>
    <cellStyle name="20% - Ênfase2 15 8" xfId="8486"/>
    <cellStyle name="20% - Ênfase2 16" xfId="119"/>
    <cellStyle name="20% - Ênfase2 16 2" xfId="1215"/>
    <cellStyle name="20% - Ênfase2 16 2 2" xfId="5306"/>
    <cellStyle name="20% - Ênfase2 16 2 2 2" xfId="13583"/>
    <cellStyle name="20% - Ênfase2 16 2 3" xfId="7331"/>
    <cellStyle name="20% - Ênfase2 16 2 3 2" xfId="15608"/>
    <cellStyle name="20% - Ênfase2 16 2 4" xfId="3271"/>
    <cellStyle name="20% - Ênfase2 16 2 4 2" xfId="11548"/>
    <cellStyle name="20% - Ênfase2 16 2 5" xfId="9499"/>
    <cellStyle name="20% - Ênfase2 16 3" xfId="705"/>
    <cellStyle name="20% - Ênfase2 16 3 2" xfId="4810"/>
    <cellStyle name="20% - Ênfase2 16 3 2 2" xfId="13087"/>
    <cellStyle name="20% - Ênfase2 16 3 3" xfId="6835"/>
    <cellStyle name="20% - Ênfase2 16 3 3 2" xfId="15112"/>
    <cellStyle name="20% - Ênfase2 16 3 4" xfId="2765"/>
    <cellStyle name="20% - Ênfase2 16 3 4 2" xfId="11042"/>
    <cellStyle name="20% - Ênfase2 16 3 5" xfId="8994"/>
    <cellStyle name="20% - Ênfase2 16 4" xfId="1756"/>
    <cellStyle name="20% - Ênfase2 16 4 2" xfId="5843"/>
    <cellStyle name="20% - Ênfase2 16 4 2 2" xfId="14120"/>
    <cellStyle name="20% - Ênfase2 16 4 3" xfId="7843"/>
    <cellStyle name="20% - Ênfase2 16 4 3 2" xfId="16120"/>
    <cellStyle name="20% - Ênfase2 16 4 4" xfId="3809"/>
    <cellStyle name="20% - Ênfase2 16 4 4 2" xfId="12086"/>
    <cellStyle name="20% - Ênfase2 16 4 5" xfId="10037"/>
    <cellStyle name="20% - Ênfase2 16 5" xfId="4306"/>
    <cellStyle name="20% - Ênfase2 16 5 2" xfId="12583"/>
    <cellStyle name="20% - Ênfase2 16 6" xfId="6337"/>
    <cellStyle name="20% - Ênfase2 16 6 2" xfId="14614"/>
    <cellStyle name="20% - Ênfase2 16 7" xfId="2257"/>
    <cellStyle name="20% - Ênfase2 16 7 2" xfId="10534"/>
    <cellStyle name="20% - Ênfase2 16 8" xfId="8488"/>
    <cellStyle name="20% - Ênfase2 17" xfId="121"/>
    <cellStyle name="20% - Ênfase2 17 2" xfId="1217"/>
    <cellStyle name="20% - Ênfase2 17 2 2" xfId="5308"/>
    <cellStyle name="20% - Ênfase2 17 2 2 2" xfId="13585"/>
    <cellStyle name="20% - Ênfase2 17 2 3" xfId="7333"/>
    <cellStyle name="20% - Ênfase2 17 2 3 2" xfId="15610"/>
    <cellStyle name="20% - Ênfase2 17 2 4" xfId="3273"/>
    <cellStyle name="20% - Ênfase2 17 2 4 2" xfId="11550"/>
    <cellStyle name="20% - Ênfase2 17 2 5" xfId="9501"/>
    <cellStyle name="20% - Ênfase2 17 3" xfId="707"/>
    <cellStyle name="20% - Ênfase2 17 3 2" xfId="4812"/>
    <cellStyle name="20% - Ênfase2 17 3 2 2" xfId="13089"/>
    <cellStyle name="20% - Ênfase2 17 3 3" xfId="6837"/>
    <cellStyle name="20% - Ênfase2 17 3 3 2" xfId="15114"/>
    <cellStyle name="20% - Ênfase2 17 3 4" xfId="2767"/>
    <cellStyle name="20% - Ênfase2 17 3 4 2" xfId="11044"/>
    <cellStyle name="20% - Ênfase2 17 3 5" xfId="8996"/>
    <cellStyle name="20% - Ênfase2 17 4" xfId="1758"/>
    <cellStyle name="20% - Ênfase2 17 4 2" xfId="5845"/>
    <cellStyle name="20% - Ênfase2 17 4 2 2" xfId="14122"/>
    <cellStyle name="20% - Ênfase2 17 4 3" xfId="7845"/>
    <cellStyle name="20% - Ênfase2 17 4 3 2" xfId="16122"/>
    <cellStyle name="20% - Ênfase2 17 4 4" xfId="3811"/>
    <cellStyle name="20% - Ênfase2 17 4 4 2" xfId="12088"/>
    <cellStyle name="20% - Ênfase2 17 4 5" xfId="10039"/>
    <cellStyle name="20% - Ênfase2 17 5" xfId="4308"/>
    <cellStyle name="20% - Ênfase2 17 5 2" xfId="12585"/>
    <cellStyle name="20% - Ênfase2 17 6" xfId="6339"/>
    <cellStyle name="20% - Ênfase2 17 6 2" xfId="14616"/>
    <cellStyle name="20% - Ênfase2 17 7" xfId="2259"/>
    <cellStyle name="20% - Ênfase2 17 7 2" xfId="10536"/>
    <cellStyle name="20% - Ênfase2 17 8" xfId="8490"/>
    <cellStyle name="20% - Ênfase2 18" xfId="123"/>
    <cellStyle name="20% - Ênfase2 18 2" xfId="1218"/>
    <cellStyle name="20% - Ênfase2 18 2 2" xfId="5309"/>
    <cellStyle name="20% - Ênfase2 18 2 2 2" xfId="13586"/>
    <cellStyle name="20% - Ênfase2 18 2 3" xfId="7334"/>
    <cellStyle name="20% - Ênfase2 18 2 3 2" xfId="15611"/>
    <cellStyle name="20% - Ênfase2 18 2 4" xfId="3274"/>
    <cellStyle name="20% - Ênfase2 18 2 4 2" xfId="11551"/>
    <cellStyle name="20% - Ênfase2 18 2 5" xfId="9502"/>
    <cellStyle name="20% - Ênfase2 18 3" xfId="708"/>
    <cellStyle name="20% - Ênfase2 18 3 2" xfId="4813"/>
    <cellStyle name="20% - Ênfase2 18 3 2 2" xfId="13090"/>
    <cellStyle name="20% - Ênfase2 18 3 3" xfId="6838"/>
    <cellStyle name="20% - Ênfase2 18 3 3 2" xfId="15115"/>
    <cellStyle name="20% - Ênfase2 18 3 4" xfId="2768"/>
    <cellStyle name="20% - Ênfase2 18 3 4 2" xfId="11045"/>
    <cellStyle name="20% - Ênfase2 18 3 5" xfId="8997"/>
    <cellStyle name="20% - Ênfase2 18 4" xfId="1759"/>
    <cellStyle name="20% - Ênfase2 18 4 2" xfId="5846"/>
    <cellStyle name="20% - Ênfase2 18 4 2 2" xfId="14123"/>
    <cellStyle name="20% - Ênfase2 18 4 3" xfId="7846"/>
    <cellStyle name="20% - Ênfase2 18 4 3 2" xfId="16123"/>
    <cellStyle name="20% - Ênfase2 18 4 4" xfId="3812"/>
    <cellStyle name="20% - Ênfase2 18 4 4 2" xfId="12089"/>
    <cellStyle name="20% - Ênfase2 18 4 5" xfId="10040"/>
    <cellStyle name="20% - Ênfase2 18 5" xfId="4309"/>
    <cellStyle name="20% - Ênfase2 18 5 2" xfId="12586"/>
    <cellStyle name="20% - Ênfase2 18 6" xfId="6340"/>
    <cellStyle name="20% - Ênfase2 18 6 2" xfId="14617"/>
    <cellStyle name="20% - Ênfase2 18 7" xfId="2260"/>
    <cellStyle name="20% - Ênfase2 18 7 2" xfId="10537"/>
    <cellStyle name="20% - Ênfase2 18 8" xfId="8491"/>
    <cellStyle name="20% - Ênfase2 19" xfId="124"/>
    <cellStyle name="20% - Ênfase2 19 2" xfId="1219"/>
    <cellStyle name="20% - Ênfase2 19 2 2" xfId="5310"/>
    <cellStyle name="20% - Ênfase2 19 2 2 2" xfId="13587"/>
    <cellStyle name="20% - Ênfase2 19 2 3" xfId="7335"/>
    <cellStyle name="20% - Ênfase2 19 2 3 2" xfId="15612"/>
    <cellStyle name="20% - Ênfase2 19 2 4" xfId="3275"/>
    <cellStyle name="20% - Ênfase2 19 2 4 2" xfId="11552"/>
    <cellStyle name="20% - Ênfase2 19 2 5" xfId="9503"/>
    <cellStyle name="20% - Ênfase2 19 3" xfId="709"/>
    <cellStyle name="20% - Ênfase2 19 3 2" xfId="4814"/>
    <cellStyle name="20% - Ênfase2 19 3 2 2" xfId="13091"/>
    <cellStyle name="20% - Ênfase2 19 3 3" xfId="6839"/>
    <cellStyle name="20% - Ênfase2 19 3 3 2" xfId="15116"/>
    <cellStyle name="20% - Ênfase2 19 3 4" xfId="2769"/>
    <cellStyle name="20% - Ênfase2 19 3 4 2" xfId="11046"/>
    <cellStyle name="20% - Ênfase2 19 3 5" xfId="8998"/>
    <cellStyle name="20% - Ênfase2 19 4" xfId="1760"/>
    <cellStyle name="20% - Ênfase2 19 4 2" xfId="5847"/>
    <cellStyle name="20% - Ênfase2 19 4 2 2" xfId="14124"/>
    <cellStyle name="20% - Ênfase2 19 4 3" xfId="7847"/>
    <cellStyle name="20% - Ênfase2 19 4 3 2" xfId="16124"/>
    <cellStyle name="20% - Ênfase2 19 4 4" xfId="3813"/>
    <cellStyle name="20% - Ênfase2 19 4 4 2" xfId="12090"/>
    <cellStyle name="20% - Ênfase2 19 4 5" xfId="10041"/>
    <cellStyle name="20% - Ênfase2 19 5" xfId="4310"/>
    <cellStyle name="20% - Ênfase2 19 5 2" xfId="12587"/>
    <cellStyle name="20% - Ênfase2 19 6" xfId="6341"/>
    <cellStyle name="20% - Ênfase2 19 6 2" xfId="14618"/>
    <cellStyle name="20% - Ênfase2 19 7" xfId="2261"/>
    <cellStyle name="20% - Ênfase2 19 7 2" xfId="10538"/>
    <cellStyle name="20% - Ênfase2 19 8" xfId="8492"/>
    <cellStyle name="20% - Ênfase2 2" xfId="125"/>
    <cellStyle name="20% - Ênfase2 2 2" xfId="131"/>
    <cellStyle name="20% - Ênfase2 2 2 2" xfId="1226"/>
    <cellStyle name="20% - Ênfase2 2 2 2 2" xfId="5317"/>
    <cellStyle name="20% - Ênfase2 2 2 2 2 2" xfId="13594"/>
    <cellStyle name="20% - Ênfase2 2 2 2 3" xfId="7342"/>
    <cellStyle name="20% - Ênfase2 2 2 2 3 2" xfId="15619"/>
    <cellStyle name="20% - Ênfase2 2 2 2 4" xfId="3282"/>
    <cellStyle name="20% - Ênfase2 2 2 2 4 2" xfId="11559"/>
    <cellStyle name="20% - Ênfase2 2 2 2 5" xfId="9510"/>
    <cellStyle name="20% - Ênfase2 2 2 3" xfId="716"/>
    <cellStyle name="20% - Ênfase2 2 2 3 2" xfId="4821"/>
    <cellStyle name="20% - Ênfase2 2 2 3 2 2" xfId="13098"/>
    <cellStyle name="20% - Ênfase2 2 2 3 3" xfId="6846"/>
    <cellStyle name="20% - Ênfase2 2 2 3 3 2" xfId="15123"/>
    <cellStyle name="20% - Ênfase2 2 2 3 4" xfId="2776"/>
    <cellStyle name="20% - Ênfase2 2 2 3 4 2" xfId="11053"/>
    <cellStyle name="20% - Ênfase2 2 2 3 5" xfId="9005"/>
    <cellStyle name="20% - Ênfase2 2 2 4" xfId="1767"/>
    <cellStyle name="20% - Ênfase2 2 2 4 2" xfId="5854"/>
    <cellStyle name="20% - Ênfase2 2 2 4 2 2" xfId="14131"/>
    <cellStyle name="20% - Ênfase2 2 2 4 3" xfId="7854"/>
    <cellStyle name="20% - Ênfase2 2 2 4 3 2" xfId="16131"/>
    <cellStyle name="20% - Ênfase2 2 2 4 4" xfId="3820"/>
    <cellStyle name="20% - Ênfase2 2 2 4 4 2" xfId="12097"/>
    <cellStyle name="20% - Ênfase2 2 2 4 5" xfId="10048"/>
    <cellStyle name="20% - Ênfase2 2 2 5" xfId="4317"/>
    <cellStyle name="20% - Ênfase2 2 2 5 2" xfId="12594"/>
    <cellStyle name="20% - Ênfase2 2 2 6" xfId="6348"/>
    <cellStyle name="20% - Ênfase2 2 2 6 2" xfId="14625"/>
    <cellStyle name="20% - Ênfase2 2 2 7" xfId="2268"/>
    <cellStyle name="20% - Ênfase2 2 2 7 2" xfId="10545"/>
    <cellStyle name="20% - Ênfase2 2 2 8" xfId="8499"/>
    <cellStyle name="20% - Ênfase2 2 3" xfId="1220"/>
    <cellStyle name="20% - Ênfase2 2 3 2" xfId="5311"/>
    <cellStyle name="20% - Ênfase2 2 3 2 2" xfId="13588"/>
    <cellStyle name="20% - Ênfase2 2 3 3" xfId="7336"/>
    <cellStyle name="20% - Ênfase2 2 3 3 2" xfId="15613"/>
    <cellStyle name="20% - Ênfase2 2 3 4" xfId="3276"/>
    <cellStyle name="20% - Ênfase2 2 3 4 2" xfId="11553"/>
    <cellStyle name="20% - Ênfase2 2 3 5" xfId="9504"/>
    <cellStyle name="20% - Ênfase2 2 4" xfId="710"/>
    <cellStyle name="20% - Ênfase2 2 4 2" xfId="4815"/>
    <cellStyle name="20% - Ênfase2 2 4 2 2" xfId="13092"/>
    <cellStyle name="20% - Ênfase2 2 4 3" xfId="6840"/>
    <cellStyle name="20% - Ênfase2 2 4 3 2" xfId="15117"/>
    <cellStyle name="20% - Ênfase2 2 4 4" xfId="2770"/>
    <cellStyle name="20% - Ênfase2 2 4 4 2" xfId="11047"/>
    <cellStyle name="20% - Ênfase2 2 4 5" xfId="8999"/>
    <cellStyle name="20% - Ênfase2 2 5" xfId="1761"/>
    <cellStyle name="20% - Ênfase2 2 5 2" xfId="5848"/>
    <cellStyle name="20% - Ênfase2 2 5 2 2" xfId="14125"/>
    <cellStyle name="20% - Ênfase2 2 5 3" xfId="7848"/>
    <cellStyle name="20% - Ênfase2 2 5 3 2" xfId="16125"/>
    <cellStyle name="20% - Ênfase2 2 5 4" xfId="3814"/>
    <cellStyle name="20% - Ênfase2 2 5 4 2" xfId="12091"/>
    <cellStyle name="20% - Ênfase2 2 5 5" xfId="10042"/>
    <cellStyle name="20% - Ênfase2 2 6" xfId="4311"/>
    <cellStyle name="20% - Ênfase2 2 6 2" xfId="12588"/>
    <cellStyle name="20% - Ênfase2 2 7" xfId="6342"/>
    <cellStyle name="20% - Ênfase2 2 7 2" xfId="14619"/>
    <cellStyle name="20% - Ênfase2 2 8" xfId="2262"/>
    <cellStyle name="20% - Ênfase2 2 8 2" xfId="10539"/>
    <cellStyle name="20% - Ênfase2 2 9" xfId="8493"/>
    <cellStyle name="20% - Ênfase2 20" xfId="118"/>
    <cellStyle name="20% - Ênfase2 20 2" xfId="1214"/>
    <cellStyle name="20% - Ênfase2 20 2 2" xfId="5305"/>
    <cellStyle name="20% - Ênfase2 20 2 2 2" xfId="13582"/>
    <cellStyle name="20% - Ênfase2 20 2 3" xfId="7330"/>
    <cellStyle name="20% - Ênfase2 20 2 3 2" xfId="15607"/>
    <cellStyle name="20% - Ênfase2 20 2 4" xfId="3270"/>
    <cellStyle name="20% - Ênfase2 20 2 4 2" xfId="11547"/>
    <cellStyle name="20% - Ênfase2 20 2 5" xfId="9498"/>
    <cellStyle name="20% - Ênfase2 20 3" xfId="704"/>
    <cellStyle name="20% - Ênfase2 20 3 2" xfId="4809"/>
    <cellStyle name="20% - Ênfase2 20 3 2 2" xfId="13086"/>
    <cellStyle name="20% - Ênfase2 20 3 3" xfId="6834"/>
    <cellStyle name="20% - Ênfase2 20 3 3 2" xfId="15111"/>
    <cellStyle name="20% - Ênfase2 20 3 4" xfId="2764"/>
    <cellStyle name="20% - Ênfase2 20 3 4 2" xfId="11041"/>
    <cellStyle name="20% - Ênfase2 20 3 5" xfId="8993"/>
    <cellStyle name="20% - Ênfase2 20 4" xfId="1755"/>
    <cellStyle name="20% - Ênfase2 20 4 2" xfId="5842"/>
    <cellStyle name="20% - Ênfase2 20 4 2 2" xfId="14119"/>
    <cellStyle name="20% - Ênfase2 20 4 3" xfId="7842"/>
    <cellStyle name="20% - Ênfase2 20 4 3 2" xfId="16119"/>
    <cellStyle name="20% - Ênfase2 20 4 4" xfId="3808"/>
    <cellStyle name="20% - Ênfase2 20 4 4 2" xfId="12085"/>
    <cellStyle name="20% - Ênfase2 20 4 5" xfId="10036"/>
    <cellStyle name="20% - Ênfase2 20 5" xfId="4305"/>
    <cellStyle name="20% - Ênfase2 20 5 2" xfId="12582"/>
    <cellStyle name="20% - Ênfase2 20 6" xfId="6336"/>
    <cellStyle name="20% - Ênfase2 20 6 2" xfId="14613"/>
    <cellStyle name="20% - Ênfase2 20 7" xfId="2256"/>
    <cellStyle name="20% - Ênfase2 20 7 2" xfId="10533"/>
    <cellStyle name="20% - Ênfase2 20 8" xfId="8487"/>
    <cellStyle name="20% - Ênfase2 21" xfId="120"/>
    <cellStyle name="20% - Ênfase2 21 2" xfId="1216"/>
    <cellStyle name="20% - Ênfase2 21 2 2" xfId="5307"/>
    <cellStyle name="20% - Ênfase2 21 2 2 2" xfId="13584"/>
    <cellStyle name="20% - Ênfase2 21 2 3" xfId="7332"/>
    <cellStyle name="20% - Ênfase2 21 2 3 2" xfId="15609"/>
    <cellStyle name="20% - Ênfase2 21 2 4" xfId="3272"/>
    <cellStyle name="20% - Ênfase2 21 2 4 2" xfId="11549"/>
    <cellStyle name="20% - Ênfase2 21 2 5" xfId="9500"/>
    <cellStyle name="20% - Ênfase2 21 3" xfId="706"/>
    <cellStyle name="20% - Ênfase2 21 3 2" xfId="4811"/>
    <cellStyle name="20% - Ênfase2 21 3 2 2" xfId="13088"/>
    <cellStyle name="20% - Ênfase2 21 3 3" xfId="6836"/>
    <cellStyle name="20% - Ênfase2 21 3 3 2" xfId="15113"/>
    <cellStyle name="20% - Ênfase2 21 3 4" xfId="2766"/>
    <cellStyle name="20% - Ênfase2 21 3 4 2" xfId="11043"/>
    <cellStyle name="20% - Ênfase2 21 3 5" xfId="8995"/>
    <cellStyle name="20% - Ênfase2 21 4" xfId="1757"/>
    <cellStyle name="20% - Ênfase2 21 4 2" xfId="5844"/>
    <cellStyle name="20% - Ênfase2 21 4 2 2" xfId="14121"/>
    <cellStyle name="20% - Ênfase2 21 4 3" xfId="7844"/>
    <cellStyle name="20% - Ênfase2 21 4 3 2" xfId="16121"/>
    <cellStyle name="20% - Ênfase2 21 4 4" xfId="3810"/>
    <cellStyle name="20% - Ênfase2 21 4 4 2" xfId="12087"/>
    <cellStyle name="20% - Ênfase2 21 4 5" xfId="10038"/>
    <cellStyle name="20% - Ênfase2 21 5" xfId="4307"/>
    <cellStyle name="20% - Ênfase2 21 5 2" xfId="12584"/>
    <cellStyle name="20% - Ênfase2 21 6" xfId="6338"/>
    <cellStyle name="20% - Ênfase2 21 6 2" xfId="14615"/>
    <cellStyle name="20% - Ênfase2 21 7" xfId="2258"/>
    <cellStyle name="20% - Ênfase2 21 7 2" xfId="10535"/>
    <cellStyle name="20% - Ênfase2 21 8" xfId="8489"/>
    <cellStyle name="20% - Ênfase2 22" xfId="122"/>
    <cellStyle name="20% - Ênfase2 3" xfId="134"/>
    <cellStyle name="20% - Ênfase2 3 2" xfId="138"/>
    <cellStyle name="20% - Ênfase2 3 2 2" xfId="1232"/>
    <cellStyle name="20% - Ênfase2 3 2 2 2" xfId="5323"/>
    <cellStyle name="20% - Ênfase2 3 2 2 2 2" xfId="13600"/>
    <cellStyle name="20% - Ênfase2 3 2 2 3" xfId="7348"/>
    <cellStyle name="20% - Ênfase2 3 2 2 3 2" xfId="15625"/>
    <cellStyle name="20% - Ênfase2 3 2 2 4" xfId="3288"/>
    <cellStyle name="20% - Ênfase2 3 2 2 4 2" xfId="11565"/>
    <cellStyle name="20% - Ênfase2 3 2 2 5" xfId="9516"/>
    <cellStyle name="20% - Ênfase2 3 2 3" xfId="723"/>
    <cellStyle name="20% - Ênfase2 3 2 3 2" xfId="4827"/>
    <cellStyle name="20% - Ênfase2 3 2 3 2 2" xfId="13104"/>
    <cellStyle name="20% - Ênfase2 3 2 3 3" xfId="6852"/>
    <cellStyle name="20% - Ênfase2 3 2 3 3 2" xfId="15129"/>
    <cellStyle name="20% - Ênfase2 3 2 3 4" xfId="2783"/>
    <cellStyle name="20% - Ênfase2 3 2 3 4 2" xfId="11060"/>
    <cellStyle name="20% - Ênfase2 3 2 3 5" xfId="9012"/>
    <cellStyle name="20% - Ênfase2 3 2 4" xfId="1773"/>
    <cellStyle name="20% - Ênfase2 3 2 4 2" xfId="5860"/>
    <cellStyle name="20% - Ênfase2 3 2 4 2 2" xfId="14137"/>
    <cellStyle name="20% - Ênfase2 3 2 4 3" xfId="7860"/>
    <cellStyle name="20% - Ênfase2 3 2 4 3 2" xfId="16137"/>
    <cellStyle name="20% - Ênfase2 3 2 4 4" xfId="3826"/>
    <cellStyle name="20% - Ênfase2 3 2 4 4 2" xfId="12103"/>
    <cellStyle name="20% - Ênfase2 3 2 4 5" xfId="10054"/>
    <cellStyle name="20% - Ênfase2 3 2 5" xfId="4323"/>
    <cellStyle name="20% - Ênfase2 3 2 5 2" xfId="12600"/>
    <cellStyle name="20% - Ênfase2 3 2 6" xfId="6354"/>
    <cellStyle name="20% - Ênfase2 3 2 6 2" xfId="14631"/>
    <cellStyle name="20% - Ênfase2 3 2 7" xfId="2274"/>
    <cellStyle name="20% - Ênfase2 3 2 7 2" xfId="10551"/>
    <cellStyle name="20% - Ênfase2 3 2 8" xfId="8505"/>
    <cellStyle name="20% - Ênfase2 3 3" xfId="1228"/>
    <cellStyle name="20% - Ênfase2 3 3 2" xfId="5319"/>
    <cellStyle name="20% - Ênfase2 3 3 2 2" xfId="13596"/>
    <cellStyle name="20% - Ênfase2 3 3 3" xfId="7344"/>
    <cellStyle name="20% - Ênfase2 3 3 3 2" xfId="15621"/>
    <cellStyle name="20% - Ênfase2 3 3 4" xfId="3284"/>
    <cellStyle name="20% - Ênfase2 3 3 4 2" xfId="11561"/>
    <cellStyle name="20% - Ênfase2 3 3 5" xfId="9512"/>
    <cellStyle name="20% - Ênfase2 3 4" xfId="719"/>
    <cellStyle name="20% - Ênfase2 3 4 2" xfId="4823"/>
    <cellStyle name="20% - Ênfase2 3 4 2 2" xfId="13100"/>
    <cellStyle name="20% - Ênfase2 3 4 3" xfId="6848"/>
    <cellStyle name="20% - Ênfase2 3 4 3 2" xfId="15125"/>
    <cellStyle name="20% - Ênfase2 3 4 4" xfId="2779"/>
    <cellStyle name="20% - Ênfase2 3 4 4 2" xfId="11056"/>
    <cellStyle name="20% - Ênfase2 3 4 5" xfId="9008"/>
    <cellStyle name="20% - Ênfase2 3 5" xfId="1769"/>
    <cellStyle name="20% - Ênfase2 3 5 2" xfId="5856"/>
    <cellStyle name="20% - Ênfase2 3 5 2 2" xfId="14133"/>
    <cellStyle name="20% - Ênfase2 3 5 3" xfId="7856"/>
    <cellStyle name="20% - Ênfase2 3 5 3 2" xfId="16133"/>
    <cellStyle name="20% - Ênfase2 3 5 4" xfId="3822"/>
    <cellStyle name="20% - Ênfase2 3 5 4 2" xfId="12099"/>
    <cellStyle name="20% - Ênfase2 3 5 5" xfId="10050"/>
    <cellStyle name="20% - Ênfase2 3 6" xfId="4319"/>
    <cellStyle name="20% - Ênfase2 3 6 2" xfId="12596"/>
    <cellStyle name="20% - Ênfase2 3 7" xfId="6350"/>
    <cellStyle name="20% - Ênfase2 3 7 2" xfId="14627"/>
    <cellStyle name="20% - Ênfase2 3 8" xfId="2270"/>
    <cellStyle name="20% - Ênfase2 3 8 2" xfId="10547"/>
    <cellStyle name="20% - Ênfase2 3 9" xfId="8501"/>
    <cellStyle name="20% - Ênfase2 4" xfId="139"/>
    <cellStyle name="20% - Ênfase2 4 2" xfId="91"/>
    <cellStyle name="20% - Ênfase2 4 2 2" xfId="1188"/>
    <cellStyle name="20% - Ênfase2 4 2 2 2" xfId="5279"/>
    <cellStyle name="20% - Ênfase2 4 2 2 2 2" xfId="13556"/>
    <cellStyle name="20% - Ênfase2 4 2 2 3" xfId="7304"/>
    <cellStyle name="20% - Ênfase2 4 2 2 3 2" xfId="15581"/>
    <cellStyle name="20% - Ênfase2 4 2 2 4" xfId="3244"/>
    <cellStyle name="20% - Ênfase2 4 2 2 4 2" xfId="11521"/>
    <cellStyle name="20% - Ênfase2 4 2 2 5" xfId="9472"/>
    <cellStyle name="20% - Ênfase2 4 2 3" xfId="678"/>
    <cellStyle name="20% - Ênfase2 4 2 3 2" xfId="4783"/>
    <cellStyle name="20% - Ênfase2 4 2 3 2 2" xfId="13060"/>
    <cellStyle name="20% - Ênfase2 4 2 3 3" xfId="6808"/>
    <cellStyle name="20% - Ênfase2 4 2 3 3 2" xfId="15085"/>
    <cellStyle name="20% - Ênfase2 4 2 3 4" xfId="2738"/>
    <cellStyle name="20% - Ênfase2 4 2 3 4 2" xfId="11015"/>
    <cellStyle name="20% - Ênfase2 4 2 3 5" xfId="8967"/>
    <cellStyle name="20% - Ênfase2 4 2 4" xfId="1729"/>
    <cellStyle name="20% - Ênfase2 4 2 4 2" xfId="5816"/>
    <cellStyle name="20% - Ênfase2 4 2 4 2 2" xfId="14093"/>
    <cellStyle name="20% - Ênfase2 4 2 4 3" xfId="7816"/>
    <cellStyle name="20% - Ênfase2 4 2 4 3 2" xfId="16093"/>
    <cellStyle name="20% - Ênfase2 4 2 4 4" xfId="3782"/>
    <cellStyle name="20% - Ênfase2 4 2 4 4 2" xfId="12059"/>
    <cellStyle name="20% - Ênfase2 4 2 4 5" xfId="10010"/>
    <cellStyle name="20% - Ênfase2 4 2 5" xfId="4279"/>
    <cellStyle name="20% - Ênfase2 4 2 5 2" xfId="12556"/>
    <cellStyle name="20% - Ênfase2 4 2 6" xfId="6310"/>
    <cellStyle name="20% - Ênfase2 4 2 6 2" xfId="14587"/>
    <cellStyle name="20% - Ênfase2 4 2 7" xfId="2230"/>
    <cellStyle name="20% - Ênfase2 4 2 7 2" xfId="10507"/>
    <cellStyle name="20% - Ênfase2 4 2 8" xfId="8461"/>
    <cellStyle name="20% - Ênfase2 4 3" xfId="1233"/>
    <cellStyle name="20% - Ênfase2 4 3 2" xfId="5324"/>
    <cellStyle name="20% - Ênfase2 4 3 2 2" xfId="13601"/>
    <cellStyle name="20% - Ênfase2 4 3 3" xfId="7349"/>
    <cellStyle name="20% - Ênfase2 4 3 3 2" xfId="15626"/>
    <cellStyle name="20% - Ênfase2 4 3 4" xfId="3289"/>
    <cellStyle name="20% - Ênfase2 4 3 4 2" xfId="11566"/>
    <cellStyle name="20% - Ênfase2 4 3 5" xfId="9517"/>
    <cellStyle name="20% - Ênfase2 4 4" xfId="724"/>
    <cellStyle name="20% - Ênfase2 4 4 2" xfId="4828"/>
    <cellStyle name="20% - Ênfase2 4 4 2 2" xfId="13105"/>
    <cellStyle name="20% - Ênfase2 4 4 3" xfId="6853"/>
    <cellStyle name="20% - Ênfase2 4 4 3 2" xfId="15130"/>
    <cellStyle name="20% - Ênfase2 4 4 4" xfId="2784"/>
    <cellStyle name="20% - Ênfase2 4 4 4 2" xfId="11061"/>
    <cellStyle name="20% - Ênfase2 4 4 5" xfId="9013"/>
    <cellStyle name="20% - Ênfase2 4 5" xfId="1774"/>
    <cellStyle name="20% - Ênfase2 4 5 2" xfId="5861"/>
    <cellStyle name="20% - Ênfase2 4 5 2 2" xfId="14138"/>
    <cellStyle name="20% - Ênfase2 4 5 3" xfId="7861"/>
    <cellStyle name="20% - Ênfase2 4 5 3 2" xfId="16138"/>
    <cellStyle name="20% - Ênfase2 4 5 4" xfId="3827"/>
    <cellStyle name="20% - Ênfase2 4 5 4 2" xfId="12104"/>
    <cellStyle name="20% - Ênfase2 4 5 5" xfId="10055"/>
    <cellStyle name="20% - Ênfase2 4 6" xfId="4324"/>
    <cellStyle name="20% - Ênfase2 4 6 2" xfId="12601"/>
    <cellStyle name="20% - Ênfase2 4 7" xfId="6355"/>
    <cellStyle name="20% - Ênfase2 4 7 2" xfId="14632"/>
    <cellStyle name="20% - Ênfase2 4 8" xfId="2275"/>
    <cellStyle name="20% - Ênfase2 4 8 2" xfId="10552"/>
    <cellStyle name="20% - Ênfase2 4 9" xfId="8506"/>
    <cellStyle name="20% - Ênfase2 5" xfId="142"/>
    <cellStyle name="20% - Ênfase2 5 2" xfId="147"/>
    <cellStyle name="20% - Ênfase2 5 2 2" xfId="1241"/>
    <cellStyle name="20% - Ênfase2 5 2 2 2" xfId="5332"/>
    <cellStyle name="20% - Ênfase2 5 2 2 2 2" xfId="13609"/>
    <cellStyle name="20% - Ênfase2 5 2 2 3" xfId="7357"/>
    <cellStyle name="20% - Ênfase2 5 2 2 3 2" xfId="15634"/>
    <cellStyle name="20% - Ênfase2 5 2 2 4" xfId="3297"/>
    <cellStyle name="20% - Ênfase2 5 2 2 4 2" xfId="11574"/>
    <cellStyle name="20% - Ênfase2 5 2 2 5" xfId="9525"/>
    <cellStyle name="20% - Ênfase2 5 2 3" xfId="732"/>
    <cellStyle name="20% - Ênfase2 5 2 3 2" xfId="4836"/>
    <cellStyle name="20% - Ênfase2 5 2 3 2 2" xfId="13113"/>
    <cellStyle name="20% - Ênfase2 5 2 3 3" xfId="6861"/>
    <cellStyle name="20% - Ênfase2 5 2 3 3 2" xfId="15138"/>
    <cellStyle name="20% - Ênfase2 5 2 3 4" xfId="2792"/>
    <cellStyle name="20% - Ênfase2 5 2 3 4 2" xfId="11069"/>
    <cellStyle name="20% - Ênfase2 5 2 3 5" xfId="9021"/>
    <cellStyle name="20% - Ênfase2 5 2 4" xfId="1782"/>
    <cellStyle name="20% - Ênfase2 5 2 4 2" xfId="5869"/>
    <cellStyle name="20% - Ênfase2 5 2 4 2 2" xfId="14146"/>
    <cellStyle name="20% - Ênfase2 5 2 4 3" xfId="7869"/>
    <cellStyle name="20% - Ênfase2 5 2 4 3 2" xfId="16146"/>
    <cellStyle name="20% - Ênfase2 5 2 4 4" xfId="3835"/>
    <cellStyle name="20% - Ênfase2 5 2 4 4 2" xfId="12112"/>
    <cellStyle name="20% - Ênfase2 5 2 4 5" xfId="10063"/>
    <cellStyle name="20% - Ênfase2 5 2 5" xfId="4332"/>
    <cellStyle name="20% - Ênfase2 5 2 5 2" xfId="12609"/>
    <cellStyle name="20% - Ênfase2 5 2 6" xfId="6363"/>
    <cellStyle name="20% - Ênfase2 5 2 6 2" xfId="14640"/>
    <cellStyle name="20% - Ênfase2 5 2 7" xfId="2283"/>
    <cellStyle name="20% - Ênfase2 5 2 7 2" xfId="10560"/>
    <cellStyle name="20% - Ênfase2 5 2 8" xfId="8514"/>
    <cellStyle name="20% - Ênfase2 5 3" xfId="1236"/>
    <cellStyle name="20% - Ênfase2 5 3 2" xfId="5327"/>
    <cellStyle name="20% - Ênfase2 5 3 2 2" xfId="13604"/>
    <cellStyle name="20% - Ênfase2 5 3 3" xfId="7352"/>
    <cellStyle name="20% - Ênfase2 5 3 3 2" xfId="15629"/>
    <cellStyle name="20% - Ênfase2 5 3 4" xfId="3292"/>
    <cellStyle name="20% - Ênfase2 5 3 4 2" xfId="11569"/>
    <cellStyle name="20% - Ênfase2 5 3 5" xfId="9520"/>
    <cellStyle name="20% - Ênfase2 5 4" xfId="727"/>
    <cellStyle name="20% - Ênfase2 5 4 2" xfId="4831"/>
    <cellStyle name="20% - Ênfase2 5 4 2 2" xfId="13108"/>
    <cellStyle name="20% - Ênfase2 5 4 3" xfId="6856"/>
    <cellStyle name="20% - Ênfase2 5 4 3 2" xfId="15133"/>
    <cellStyle name="20% - Ênfase2 5 4 4" xfId="2787"/>
    <cellStyle name="20% - Ênfase2 5 4 4 2" xfId="11064"/>
    <cellStyle name="20% - Ênfase2 5 4 5" xfId="9016"/>
    <cellStyle name="20% - Ênfase2 5 5" xfId="1777"/>
    <cellStyle name="20% - Ênfase2 5 5 2" xfId="5864"/>
    <cellStyle name="20% - Ênfase2 5 5 2 2" xfId="14141"/>
    <cellStyle name="20% - Ênfase2 5 5 3" xfId="7864"/>
    <cellStyle name="20% - Ênfase2 5 5 3 2" xfId="16141"/>
    <cellStyle name="20% - Ênfase2 5 5 4" xfId="3830"/>
    <cellStyle name="20% - Ênfase2 5 5 4 2" xfId="12107"/>
    <cellStyle name="20% - Ênfase2 5 5 5" xfId="10058"/>
    <cellStyle name="20% - Ênfase2 5 6" xfId="4327"/>
    <cellStyle name="20% - Ênfase2 5 6 2" xfId="12604"/>
    <cellStyle name="20% - Ênfase2 5 7" xfId="6358"/>
    <cellStyle name="20% - Ênfase2 5 7 2" xfId="14635"/>
    <cellStyle name="20% - Ênfase2 5 8" xfId="2278"/>
    <cellStyle name="20% - Ênfase2 5 8 2" xfId="10555"/>
    <cellStyle name="20% - Ênfase2 5 9" xfId="8509"/>
    <cellStyle name="20% - Ênfase2 6" xfId="151"/>
    <cellStyle name="20% - Ênfase2 6 2" xfId="156"/>
    <cellStyle name="20% - Ênfase2 6 2 2" xfId="1250"/>
    <cellStyle name="20% - Ênfase2 6 2 2 2" xfId="5341"/>
    <cellStyle name="20% - Ênfase2 6 2 2 2 2" xfId="13618"/>
    <cellStyle name="20% - Ênfase2 6 2 2 3" xfId="7366"/>
    <cellStyle name="20% - Ênfase2 6 2 2 3 2" xfId="15643"/>
    <cellStyle name="20% - Ênfase2 6 2 2 4" xfId="3306"/>
    <cellStyle name="20% - Ênfase2 6 2 2 4 2" xfId="11583"/>
    <cellStyle name="20% - Ênfase2 6 2 2 5" xfId="9534"/>
    <cellStyle name="20% - Ênfase2 6 2 3" xfId="741"/>
    <cellStyle name="20% - Ênfase2 6 2 3 2" xfId="4845"/>
    <cellStyle name="20% - Ênfase2 6 2 3 2 2" xfId="13122"/>
    <cellStyle name="20% - Ênfase2 6 2 3 3" xfId="6870"/>
    <cellStyle name="20% - Ênfase2 6 2 3 3 2" xfId="15147"/>
    <cellStyle name="20% - Ênfase2 6 2 3 4" xfId="2801"/>
    <cellStyle name="20% - Ênfase2 6 2 3 4 2" xfId="11078"/>
    <cellStyle name="20% - Ênfase2 6 2 3 5" xfId="9030"/>
    <cellStyle name="20% - Ênfase2 6 2 4" xfId="1791"/>
    <cellStyle name="20% - Ênfase2 6 2 4 2" xfId="5878"/>
    <cellStyle name="20% - Ênfase2 6 2 4 2 2" xfId="14155"/>
    <cellStyle name="20% - Ênfase2 6 2 4 3" xfId="7878"/>
    <cellStyle name="20% - Ênfase2 6 2 4 3 2" xfId="16155"/>
    <cellStyle name="20% - Ênfase2 6 2 4 4" xfId="3844"/>
    <cellStyle name="20% - Ênfase2 6 2 4 4 2" xfId="12121"/>
    <cellStyle name="20% - Ênfase2 6 2 4 5" xfId="10072"/>
    <cellStyle name="20% - Ênfase2 6 2 5" xfId="4341"/>
    <cellStyle name="20% - Ênfase2 6 2 5 2" xfId="12618"/>
    <cellStyle name="20% - Ênfase2 6 2 6" xfId="6372"/>
    <cellStyle name="20% - Ênfase2 6 2 6 2" xfId="14649"/>
    <cellStyle name="20% - Ênfase2 6 2 7" xfId="2292"/>
    <cellStyle name="20% - Ênfase2 6 2 7 2" xfId="10569"/>
    <cellStyle name="20% - Ênfase2 6 2 8" xfId="8523"/>
    <cellStyle name="20% - Ênfase2 6 3" xfId="1245"/>
    <cellStyle name="20% - Ênfase2 6 3 2" xfId="5336"/>
    <cellStyle name="20% - Ênfase2 6 3 2 2" xfId="13613"/>
    <cellStyle name="20% - Ênfase2 6 3 3" xfId="7361"/>
    <cellStyle name="20% - Ênfase2 6 3 3 2" xfId="15638"/>
    <cellStyle name="20% - Ênfase2 6 3 4" xfId="3301"/>
    <cellStyle name="20% - Ênfase2 6 3 4 2" xfId="11578"/>
    <cellStyle name="20% - Ênfase2 6 3 5" xfId="9529"/>
    <cellStyle name="20% - Ênfase2 6 4" xfId="736"/>
    <cellStyle name="20% - Ênfase2 6 4 2" xfId="4840"/>
    <cellStyle name="20% - Ênfase2 6 4 2 2" xfId="13117"/>
    <cellStyle name="20% - Ênfase2 6 4 3" xfId="6865"/>
    <cellStyle name="20% - Ênfase2 6 4 3 2" xfId="15142"/>
    <cellStyle name="20% - Ênfase2 6 4 4" xfId="2796"/>
    <cellStyle name="20% - Ênfase2 6 4 4 2" xfId="11073"/>
    <cellStyle name="20% - Ênfase2 6 4 5" xfId="9025"/>
    <cellStyle name="20% - Ênfase2 6 5" xfId="1786"/>
    <cellStyle name="20% - Ênfase2 6 5 2" xfId="5873"/>
    <cellStyle name="20% - Ênfase2 6 5 2 2" xfId="14150"/>
    <cellStyle name="20% - Ênfase2 6 5 3" xfId="7873"/>
    <cellStyle name="20% - Ênfase2 6 5 3 2" xfId="16150"/>
    <cellStyle name="20% - Ênfase2 6 5 4" xfId="3839"/>
    <cellStyle name="20% - Ênfase2 6 5 4 2" xfId="12116"/>
    <cellStyle name="20% - Ênfase2 6 5 5" xfId="10067"/>
    <cellStyle name="20% - Ênfase2 6 6" xfId="4336"/>
    <cellStyle name="20% - Ênfase2 6 6 2" xfId="12613"/>
    <cellStyle name="20% - Ênfase2 6 7" xfId="6367"/>
    <cellStyle name="20% - Ênfase2 6 7 2" xfId="14644"/>
    <cellStyle name="20% - Ênfase2 6 8" xfId="2287"/>
    <cellStyle name="20% - Ênfase2 6 8 2" xfId="10564"/>
    <cellStyle name="20% - Ênfase2 6 9" xfId="8518"/>
    <cellStyle name="20% - Ênfase2 7" xfId="146"/>
    <cellStyle name="20% - Ênfase2 7 2" xfId="162"/>
    <cellStyle name="20% - Ênfase2 7 2 2" xfId="1256"/>
    <cellStyle name="20% - Ênfase2 7 2 2 2" xfId="5347"/>
    <cellStyle name="20% - Ênfase2 7 2 2 2 2" xfId="13624"/>
    <cellStyle name="20% - Ênfase2 7 2 2 3" xfId="7372"/>
    <cellStyle name="20% - Ênfase2 7 2 2 3 2" xfId="15649"/>
    <cellStyle name="20% - Ênfase2 7 2 2 4" xfId="3312"/>
    <cellStyle name="20% - Ênfase2 7 2 2 4 2" xfId="11589"/>
    <cellStyle name="20% - Ênfase2 7 2 2 5" xfId="9540"/>
    <cellStyle name="20% - Ênfase2 7 2 3" xfId="747"/>
    <cellStyle name="20% - Ênfase2 7 2 3 2" xfId="4851"/>
    <cellStyle name="20% - Ênfase2 7 2 3 2 2" xfId="13128"/>
    <cellStyle name="20% - Ênfase2 7 2 3 3" xfId="6876"/>
    <cellStyle name="20% - Ênfase2 7 2 3 3 2" xfId="15153"/>
    <cellStyle name="20% - Ênfase2 7 2 3 4" xfId="2807"/>
    <cellStyle name="20% - Ênfase2 7 2 3 4 2" xfId="11084"/>
    <cellStyle name="20% - Ênfase2 7 2 3 5" xfId="9036"/>
    <cellStyle name="20% - Ênfase2 7 2 4" xfId="1797"/>
    <cellStyle name="20% - Ênfase2 7 2 4 2" xfId="5884"/>
    <cellStyle name="20% - Ênfase2 7 2 4 2 2" xfId="14161"/>
    <cellStyle name="20% - Ênfase2 7 2 4 3" xfId="7884"/>
    <cellStyle name="20% - Ênfase2 7 2 4 3 2" xfId="16161"/>
    <cellStyle name="20% - Ênfase2 7 2 4 4" xfId="3850"/>
    <cellStyle name="20% - Ênfase2 7 2 4 4 2" xfId="12127"/>
    <cellStyle name="20% - Ênfase2 7 2 4 5" xfId="10078"/>
    <cellStyle name="20% - Ênfase2 7 2 5" xfId="4347"/>
    <cellStyle name="20% - Ênfase2 7 2 5 2" xfId="12624"/>
    <cellStyle name="20% - Ênfase2 7 2 6" xfId="6378"/>
    <cellStyle name="20% - Ênfase2 7 2 6 2" xfId="14655"/>
    <cellStyle name="20% - Ênfase2 7 2 7" xfId="2298"/>
    <cellStyle name="20% - Ênfase2 7 2 7 2" xfId="10575"/>
    <cellStyle name="20% - Ênfase2 7 2 8" xfId="8529"/>
    <cellStyle name="20% - Ênfase2 7 3" xfId="1240"/>
    <cellStyle name="20% - Ênfase2 7 3 2" xfId="5331"/>
    <cellStyle name="20% - Ênfase2 7 3 2 2" xfId="13608"/>
    <cellStyle name="20% - Ênfase2 7 3 3" xfId="7356"/>
    <cellStyle name="20% - Ênfase2 7 3 3 2" xfId="15633"/>
    <cellStyle name="20% - Ênfase2 7 3 4" xfId="3296"/>
    <cellStyle name="20% - Ênfase2 7 3 4 2" xfId="11573"/>
    <cellStyle name="20% - Ênfase2 7 3 5" xfId="9524"/>
    <cellStyle name="20% - Ênfase2 7 4" xfId="731"/>
    <cellStyle name="20% - Ênfase2 7 4 2" xfId="4835"/>
    <cellStyle name="20% - Ênfase2 7 4 2 2" xfId="13112"/>
    <cellStyle name="20% - Ênfase2 7 4 3" xfId="6860"/>
    <cellStyle name="20% - Ênfase2 7 4 3 2" xfId="15137"/>
    <cellStyle name="20% - Ênfase2 7 4 4" xfId="2791"/>
    <cellStyle name="20% - Ênfase2 7 4 4 2" xfId="11068"/>
    <cellStyle name="20% - Ênfase2 7 4 5" xfId="9020"/>
    <cellStyle name="20% - Ênfase2 7 5" xfId="1781"/>
    <cellStyle name="20% - Ênfase2 7 5 2" xfId="5868"/>
    <cellStyle name="20% - Ênfase2 7 5 2 2" xfId="14145"/>
    <cellStyle name="20% - Ênfase2 7 5 3" xfId="7868"/>
    <cellStyle name="20% - Ênfase2 7 5 3 2" xfId="16145"/>
    <cellStyle name="20% - Ênfase2 7 5 4" xfId="3834"/>
    <cellStyle name="20% - Ênfase2 7 5 4 2" xfId="12111"/>
    <cellStyle name="20% - Ênfase2 7 5 5" xfId="10062"/>
    <cellStyle name="20% - Ênfase2 7 6" xfId="4331"/>
    <cellStyle name="20% - Ênfase2 7 6 2" xfId="12608"/>
    <cellStyle name="20% - Ênfase2 7 7" xfId="6362"/>
    <cellStyle name="20% - Ênfase2 7 7 2" xfId="14639"/>
    <cellStyle name="20% - Ênfase2 7 8" xfId="2282"/>
    <cellStyle name="20% - Ênfase2 7 8 2" xfId="10559"/>
    <cellStyle name="20% - Ênfase2 7 9" xfId="8513"/>
    <cellStyle name="20% - Ênfase2 8" xfId="164"/>
    <cellStyle name="20% - Ênfase2 8 2" xfId="168"/>
    <cellStyle name="20% - Ênfase2 8 2 2" xfId="1262"/>
    <cellStyle name="20% - Ênfase2 8 2 2 2" xfId="5353"/>
    <cellStyle name="20% - Ênfase2 8 2 2 2 2" xfId="13630"/>
    <cellStyle name="20% - Ênfase2 8 2 2 3" xfId="7378"/>
    <cellStyle name="20% - Ênfase2 8 2 2 3 2" xfId="15655"/>
    <cellStyle name="20% - Ênfase2 8 2 2 4" xfId="3318"/>
    <cellStyle name="20% - Ênfase2 8 2 2 4 2" xfId="11595"/>
    <cellStyle name="20% - Ênfase2 8 2 2 5" xfId="9546"/>
    <cellStyle name="20% - Ênfase2 8 2 3" xfId="753"/>
    <cellStyle name="20% - Ênfase2 8 2 3 2" xfId="4857"/>
    <cellStyle name="20% - Ênfase2 8 2 3 2 2" xfId="13134"/>
    <cellStyle name="20% - Ênfase2 8 2 3 3" xfId="6882"/>
    <cellStyle name="20% - Ênfase2 8 2 3 3 2" xfId="15159"/>
    <cellStyle name="20% - Ênfase2 8 2 3 4" xfId="2813"/>
    <cellStyle name="20% - Ênfase2 8 2 3 4 2" xfId="11090"/>
    <cellStyle name="20% - Ênfase2 8 2 3 5" xfId="9042"/>
    <cellStyle name="20% - Ênfase2 8 2 4" xfId="1803"/>
    <cellStyle name="20% - Ênfase2 8 2 4 2" xfId="5890"/>
    <cellStyle name="20% - Ênfase2 8 2 4 2 2" xfId="14167"/>
    <cellStyle name="20% - Ênfase2 8 2 4 3" xfId="7890"/>
    <cellStyle name="20% - Ênfase2 8 2 4 3 2" xfId="16167"/>
    <cellStyle name="20% - Ênfase2 8 2 4 4" xfId="3856"/>
    <cellStyle name="20% - Ênfase2 8 2 4 4 2" xfId="12133"/>
    <cellStyle name="20% - Ênfase2 8 2 4 5" xfId="10084"/>
    <cellStyle name="20% - Ênfase2 8 2 5" xfId="4353"/>
    <cellStyle name="20% - Ênfase2 8 2 5 2" xfId="12630"/>
    <cellStyle name="20% - Ênfase2 8 2 6" xfId="6384"/>
    <cellStyle name="20% - Ênfase2 8 2 6 2" xfId="14661"/>
    <cellStyle name="20% - Ênfase2 8 2 7" xfId="2304"/>
    <cellStyle name="20% - Ênfase2 8 2 7 2" xfId="10581"/>
    <cellStyle name="20% - Ênfase2 8 2 8" xfId="8535"/>
    <cellStyle name="20% - Ênfase2 8 3" xfId="1258"/>
    <cellStyle name="20% - Ênfase2 8 3 2" xfId="5349"/>
    <cellStyle name="20% - Ênfase2 8 3 2 2" xfId="13626"/>
    <cellStyle name="20% - Ênfase2 8 3 3" xfId="7374"/>
    <cellStyle name="20% - Ênfase2 8 3 3 2" xfId="15651"/>
    <cellStyle name="20% - Ênfase2 8 3 4" xfId="3314"/>
    <cellStyle name="20% - Ênfase2 8 3 4 2" xfId="11591"/>
    <cellStyle name="20% - Ênfase2 8 3 5" xfId="9542"/>
    <cellStyle name="20% - Ênfase2 8 4" xfId="749"/>
    <cellStyle name="20% - Ênfase2 8 4 2" xfId="4853"/>
    <cellStyle name="20% - Ênfase2 8 4 2 2" xfId="13130"/>
    <cellStyle name="20% - Ênfase2 8 4 3" xfId="6878"/>
    <cellStyle name="20% - Ênfase2 8 4 3 2" xfId="15155"/>
    <cellStyle name="20% - Ênfase2 8 4 4" xfId="2809"/>
    <cellStyle name="20% - Ênfase2 8 4 4 2" xfId="11086"/>
    <cellStyle name="20% - Ênfase2 8 4 5" xfId="9038"/>
    <cellStyle name="20% - Ênfase2 8 5" xfId="1799"/>
    <cellStyle name="20% - Ênfase2 8 5 2" xfId="5886"/>
    <cellStyle name="20% - Ênfase2 8 5 2 2" xfId="14163"/>
    <cellStyle name="20% - Ênfase2 8 5 3" xfId="7886"/>
    <cellStyle name="20% - Ênfase2 8 5 3 2" xfId="16163"/>
    <cellStyle name="20% - Ênfase2 8 5 4" xfId="3852"/>
    <cellStyle name="20% - Ênfase2 8 5 4 2" xfId="12129"/>
    <cellStyle name="20% - Ênfase2 8 5 5" xfId="10080"/>
    <cellStyle name="20% - Ênfase2 8 6" xfId="4349"/>
    <cellStyle name="20% - Ênfase2 8 6 2" xfId="12626"/>
    <cellStyle name="20% - Ênfase2 8 7" xfId="6380"/>
    <cellStyle name="20% - Ênfase2 8 7 2" xfId="14657"/>
    <cellStyle name="20% - Ênfase2 8 8" xfId="2300"/>
    <cellStyle name="20% - Ênfase2 8 8 2" xfId="10577"/>
    <cellStyle name="20% - Ênfase2 8 9" xfId="8531"/>
    <cellStyle name="20% - Ênfase2 9" xfId="170"/>
    <cellStyle name="20% - Ênfase2 9 2" xfId="173"/>
    <cellStyle name="20% - Ênfase2 9 2 2" xfId="1267"/>
    <cellStyle name="20% - Ênfase2 9 2 2 2" xfId="5358"/>
    <cellStyle name="20% - Ênfase2 9 2 2 2 2" xfId="13635"/>
    <cellStyle name="20% - Ênfase2 9 2 2 3" xfId="7383"/>
    <cellStyle name="20% - Ênfase2 9 2 2 3 2" xfId="15660"/>
    <cellStyle name="20% - Ênfase2 9 2 2 4" xfId="3323"/>
    <cellStyle name="20% - Ênfase2 9 2 2 4 2" xfId="11600"/>
    <cellStyle name="20% - Ênfase2 9 2 2 5" xfId="9551"/>
    <cellStyle name="20% - Ênfase2 9 2 3" xfId="758"/>
    <cellStyle name="20% - Ênfase2 9 2 3 2" xfId="4862"/>
    <cellStyle name="20% - Ênfase2 9 2 3 2 2" xfId="13139"/>
    <cellStyle name="20% - Ênfase2 9 2 3 3" xfId="6887"/>
    <cellStyle name="20% - Ênfase2 9 2 3 3 2" xfId="15164"/>
    <cellStyle name="20% - Ênfase2 9 2 3 4" xfId="2818"/>
    <cellStyle name="20% - Ênfase2 9 2 3 4 2" xfId="11095"/>
    <cellStyle name="20% - Ênfase2 9 2 3 5" xfId="9047"/>
    <cellStyle name="20% - Ênfase2 9 2 4" xfId="1808"/>
    <cellStyle name="20% - Ênfase2 9 2 4 2" xfId="5895"/>
    <cellStyle name="20% - Ênfase2 9 2 4 2 2" xfId="14172"/>
    <cellStyle name="20% - Ênfase2 9 2 4 3" xfId="7895"/>
    <cellStyle name="20% - Ênfase2 9 2 4 3 2" xfId="16172"/>
    <cellStyle name="20% - Ênfase2 9 2 4 4" xfId="3861"/>
    <cellStyle name="20% - Ênfase2 9 2 4 4 2" xfId="12138"/>
    <cellStyle name="20% - Ênfase2 9 2 4 5" xfId="10089"/>
    <cellStyle name="20% - Ênfase2 9 2 5" xfId="4358"/>
    <cellStyle name="20% - Ênfase2 9 2 5 2" xfId="12635"/>
    <cellStyle name="20% - Ênfase2 9 2 6" xfId="6389"/>
    <cellStyle name="20% - Ênfase2 9 2 6 2" xfId="14666"/>
    <cellStyle name="20% - Ênfase2 9 2 7" xfId="2309"/>
    <cellStyle name="20% - Ênfase2 9 2 7 2" xfId="10586"/>
    <cellStyle name="20% - Ênfase2 9 2 8" xfId="8540"/>
    <cellStyle name="20% - Ênfase2 9 3" xfId="1264"/>
    <cellStyle name="20% - Ênfase2 9 3 2" xfId="5355"/>
    <cellStyle name="20% - Ênfase2 9 3 2 2" xfId="13632"/>
    <cellStyle name="20% - Ênfase2 9 3 3" xfId="7380"/>
    <cellStyle name="20% - Ênfase2 9 3 3 2" xfId="15657"/>
    <cellStyle name="20% - Ênfase2 9 3 4" xfId="3320"/>
    <cellStyle name="20% - Ênfase2 9 3 4 2" xfId="11597"/>
    <cellStyle name="20% - Ênfase2 9 3 5" xfId="9548"/>
    <cellStyle name="20% - Ênfase2 9 4" xfId="755"/>
    <cellStyle name="20% - Ênfase2 9 4 2" xfId="4859"/>
    <cellStyle name="20% - Ênfase2 9 4 2 2" xfId="13136"/>
    <cellStyle name="20% - Ênfase2 9 4 3" xfId="6884"/>
    <cellStyle name="20% - Ênfase2 9 4 3 2" xfId="15161"/>
    <cellStyle name="20% - Ênfase2 9 4 4" xfId="2815"/>
    <cellStyle name="20% - Ênfase2 9 4 4 2" xfId="11092"/>
    <cellStyle name="20% - Ênfase2 9 4 5" xfId="9044"/>
    <cellStyle name="20% - Ênfase2 9 5" xfId="1805"/>
    <cellStyle name="20% - Ênfase2 9 5 2" xfId="5892"/>
    <cellStyle name="20% - Ênfase2 9 5 2 2" xfId="14169"/>
    <cellStyle name="20% - Ênfase2 9 5 3" xfId="7892"/>
    <cellStyle name="20% - Ênfase2 9 5 3 2" xfId="16169"/>
    <cellStyle name="20% - Ênfase2 9 5 4" xfId="3858"/>
    <cellStyle name="20% - Ênfase2 9 5 4 2" xfId="12135"/>
    <cellStyle name="20% - Ênfase2 9 5 5" xfId="10086"/>
    <cellStyle name="20% - Ênfase2 9 6" xfId="4355"/>
    <cellStyle name="20% - Ênfase2 9 6 2" xfId="12632"/>
    <cellStyle name="20% - Ênfase2 9 7" xfId="6386"/>
    <cellStyle name="20% - Ênfase2 9 7 2" xfId="14663"/>
    <cellStyle name="20% - Ênfase2 9 8" xfId="2306"/>
    <cellStyle name="20% - Ênfase2 9 8 2" xfId="10583"/>
    <cellStyle name="20% - Ênfase2 9 9" xfId="8537"/>
    <cellStyle name="20% - Ênfase3 10" xfId="174"/>
    <cellStyle name="20% - Ênfase3 10 2" xfId="176"/>
    <cellStyle name="20% - Ênfase3 10 2 2" xfId="1270"/>
    <cellStyle name="20% - Ênfase3 10 2 2 2" xfId="5361"/>
    <cellStyle name="20% - Ênfase3 10 2 2 2 2" xfId="13638"/>
    <cellStyle name="20% - Ênfase3 10 2 2 3" xfId="7386"/>
    <cellStyle name="20% - Ênfase3 10 2 2 3 2" xfId="15663"/>
    <cellStyle name="20% - Ênfase3 10 2 2 4" xfId="3326"/>
    <cellStyle name="20% - Ênfase3 10 2 2 4 2" xfId="11603"/>
    <cellStyle name="20% - Ênfase3 10 2 2 5" xfId="9554"/>
    <cellStyle name="20% - Ênfase3 10 2 3" xfId="761"/>
    <cellStyle name="20% - Ênfase3 10 2 3 2" xfId="4865"/>
    <cellStyle name="20% - Ênfase3 10 2 3 2 2" xfId="13142"/>
    <cellStyle name="20% - Ênfase3 10 2 3 3" xfId="6890"/>
    <cellStyle name="20% - Ênfase3 10 2 3 3 2" xfId="15167"/>
    <cellStyle name="20% - Ênfase3 10 2 3 4" xfId="2821"/>
    <cellStyle name="20% - Ênfase3 10 2 3 4 2" xfId="11098"/>
    <cellStyle name="20% - Ênfase3 10 2 3 5" xfId="9050"/>
    <cellStyle name="20% - Ênfase3 10 2 4" xfId="1811"/>
    <cellStyle name="20% - Ênfase3 10 2 4 2" xfId="5898"/>
    <cellStyle name="20% - Ênfase3 10 2 4 2 2" xfId="14175"/>
    <cellStyle name="20% - Ênfase3 10 2 4 3" xfId="7898"/>
    <cellStyle name="20% - Ênfase3 10 2 4 3 2" xfId="16175"/>
    <cellStyle name="20% - Ênfase3 10 2 4 4" xfId="3864"/>
    <cellStyle name="20% - Ênfase3 10 2 4 4 2" xfId="12141"/>
    <cellStyle name="20% - Ênfase3 10 2 4 5" xfId="10092"/>
    <cellStyle name="20% - Ênfase3 10 2 5" xfId="4361"/>
    <cellStyle name="20% - Ênfase3 10 2 5 2" xfId="12638"/>
    <cellStyle name="20% - Ênfase3 10 2 6" xfId="6392"/>
    <cellStyle name="20% - Ênfase3 10 2 6 2" xfId="14669"/>
    <cellStyle name="20% - Ênfase3 10 2 7" xfId="2312"/>
    <cellStyle name="20% - Ênfase3 10 2 7 2" xfId="10589"/>
    <cellStyle name="20% - Ênfase3 10 2 8" xfId="8543"/>
    <cellStyle name="20% - Ênfase3 10 3" xfId="1268"/>
    <cellStyle name="20% - Ênfase3 10 3 2" xfId="5359"/>
    <cellStyle name="20% - Ênfase3 10 3 2 2" xfId="13636"/>
    <cellStyle name="20% - Ênfase3 10 3 3" xfId="7384"/>
    <cellStyle name="20% - Ênfase3 10 3 3 2" xfId="15661"/>
    <cellStyle name="20% - Ênfase3 10 3 4" xfId="3324"/>
    <cellStyle name="20% - Ênfase3 10 3 4 2" xfId="11601"/>
    <cellStyle name="20% - Ênfase3 10 3 5" xfId="9552"/>
    <cellStyle name="20% - Ênfase3 10 4" xfId="759"/>
    <cellStyle name="20% - Ênfase3 10 4 2" xfId="4863"/>
    <cellStyle name="20% - Ênfase3 10 4 2 2" xfId="13140"/>
    <cellStyle name="20% - Ênfase3 10 4 3" xfId="6888"/>
    <cellStyle name="20% - Ênfase3 10 4 3 2" xfId="15165"/>
    <cellStyle name="20% - Ênfase3 10 4 4" xfId="2819"/>
    <cellStyle name="20% - Ênfase3 10 4 4 2" xfId="11096"/>
    <cellStyle name="20% - Ênfase3 10 4 5" xfId="9048"/>
    <cellStyle name="20% - Ênfase3 10 5" xfId="1809"/>
    <cellStyle name="20% - Ênfase3 10 5 2" xfId="5896"/>
    <cellStyle name="20% - Ênfase3 10 5 2 2" xfId="14173"/>
    <cellStyle name="20% - Ênfase3 10 5 3" xfId="7896"/>
    <cellStyle name="20% - Ênfase3 10 5 3 2" xfId="16173"/>
    <cellStyle name="20% - Ênfase3 10 5 4" xfId="3862"/>
    <cellStyle name="20% - Ênfase3 10 5 4 2" xfId="12139"/>
    <cellStyle name="20% - Ênfase3 10 5 5" xfId="10090"/>
    <cellStyle name="20% - Ênfase3 10 6" xfId="4359"/>
    <cellStyle name="20% - Ênfase3 10 6 2" xfId="12636"/>
    <cellStyle name="20% - Ênfase3 10 7" xfId="6390"/>
    <cellStyle name="20% - Ênfase3 10 7 2" xfId="14667"/>
    <cellStyle name="20% - Ênfase3 10 8" xfId="2310"/>
    <cellStyle name="20% - Ênfase3 10 8 2" xfId="10587"/>
    <cellStyle name="20% - Ênfase3 10 9" xfId="8541"/>
    <cellStyle name="20% - Ênfase3 11" xfId="179"/>
    <cellStyle name="20% - Ênfase3 11 2" xfId="1273"/>
    <cellStyle name="20% - Ênfase3 11 2 2" xfId="5364"/>
    <cellStyle name="20% - Ênfase3 11 2 2 2" xfId="13641"/>
    <cellStyle name="20% - Ênfase3 11 2 3" xfId="7389"/>
    <cellStyle name="20% - Ênfase3 11 2 3 2" xfId="15666"/>
    <cellStyle name="20% - Ênfase3 11 2 4" xfId="3329"/>
    <cellStyle name="20% - Ênfase3 11 2 4 2" xfId="11606"/>
    <cellStyle name="20% - Ênfase3 11 2 5" xfId="9557"/>
    <cellStyle name="20% - Ênfase3 11 3" xfId="764"/>
    <cellStyle name="20% - Ênfase3 11 3 2" xfId="4868"/>
    <cellStyle name="20% - Ênfase3 11 3 2 2" xfId="13145"/>
    <cellStyle name="20% - Ênfase3 11 3 3" xfId="6893"/>
    <cellStyle name="20% - Ênfase3 11 3 3 2" xfId="15170"/>
    <cellStyle name="20% - Ênfase3 11 3 4" xfId="2824"/>
    <cellStyle name="20% - Ênfase3 11 3 4 2" xfId="11101"/>
    <cellStyle name="20% - Ênfase3 11 3 5" xfId="9053"/>
    <cellStyle name="20% - Ênfase3 11 4" xfId="1814"/>
    <cellStyle name="20% - Ênfase3 11 4 2" xfId="5901"/>
    <cellStyle name="20% - Ênfase3 11 4 2 2" xfId="14178"/>
    <cellStyle name="20% - Ênfase3 11 4 3" xfId="7901"/>
    <cellStyle name="20% - Ênfase3 11 4 3 2" xfId="16178"/>
    <cellStyle name="20% - Ênfase3 11 4 4" xfId="3867"/>
    <cellStyle name="20% - Ênfase3 11 4 4 2" xfId="12144"/>
    <cellStyle name="20% - Ênfase3 11 4 5" xfId="10095"/>
    <cellStyle name="20% - Ênfase3 11 5" xfId="4364"/>
    <cellStyle name="20% - Ênfase3 11 5 2" xfId="12641"/>
    <cellStyle name="20% - Ênfase3 11 6" xfId="6395"/>
    <cellStyle name="20% - Ênfase3 11 6 2" xfId="14672"/>
    <cellStyle name="20% - Ênfase3 11 7" xfId="2315"/>
    <cellStyle name="20% - Ênfase3 11 7 2" xfId="10592"/>
    <cellStyle name="20% - Ênfase3 11 8" xfId="8546"/>
    <cellStyle name="20% - Ênfase3 12" xfId="182"/>
    <cellStyle name="20% - Ênfase3 12 2" xfId="1276"/>
    <cellStyle name="20% - Ênfase3 12 2 2" xfId="5367"/>
    <cellStyle name="20% - Ênfase3 12 2 2 2" xfId="13644"/>
    <cellStyle name="20% - Ênfase3 12 2 3" xfId="7392"/>
    <cellStyle name="20% - Ênfase3 12 2 3 2" xfId="15669"/>
    <cellStyle name="20% - Ênfase3 12 2 4" xfId="3332"/>
    <cellStyle name="20% - Ênfase3 12 2 4 2" xfId="11609"/>
    <cellStyle name="20% - Ênfase3 12 2 5" xfId="9560"/>
    <cellStyle name="20% - Ênfase3 12 3" xfId="767"/>
    <cellStyle name="20% - Ênfase3 12 3 2" xfId="4871"/>
    <cellStyle name="20% - Ênfase3 12 3 2 2" xfId="13148"/>
    <cellStyle name="20% - Ênfase3 12 3 3" xfId="6896"/>
    <cellStyle name="20% - Ênfase3 12 3 3 2" xfId="15173"/>
    <cellStyle name="20% - Ênfase3 12 3 4" xfId="2827"/>
    <cellStyle name="20% - Ênfase3 12 3 4 2" xfId="11104"/>
    <cellStyle name="20% - Ênfase3 12 3 5" xfId="9056"/>
    <cellStyle name="20% - Ênfase3 12 4" xfId="1817"/>
    <cellStyle name="20% - Ênfase3 12 4 2" xfId="5904"/>
    <cellStyle name="20% - Ênfase3 12 4 2 2" xfId="14181"/>
    <cellStyle name="20% - Ênfase3 12 4 3" xfId="7904"/>
    <cellStyle name="20% - Ênfase3 12 4 3 2" xfId="16181"/>
    <cellStyle name="20% - Ênfase3 12 4 4" xfId="3870"/>
    <cellStyle name="20% - Ênfase3 12 4 4 2" xfId="12147"/>
    <cellStyle name="20% - Ênfase3 12 4 5" xfId="10098"/>
    <cellStyle name="20% - Ênfase3 12 5" xfId="4367"/>
    <cellStyle name="20% - Ênfase3 12 5 2" xfId="12644"/>
    <cellStyle name="20% - Ênfase3 12 6" xfId="6398"/>
    <cellStyle name="20% - Ênfase3 12 6 2" xfId="14675"/>
    <cellStyle name="20% - Ênfase3 12 7" xfId="2318"/>
    <cellStyle name="20% - Ênfase3 12 7 2" xfId="10595"/>
    <cellStyle name="20% - Ênfase3 12 8" xfId="8549"/>
    <cellStyle name="20% - Ênfase3 13" xfId="183"/>
    <cellStyle name="20% - Ênfase3 13 2" xfId="1277"/>
    <cellStyle name="20% - Ênfase3 13 2 2" xfId="5368"/>
    <cellStyle name="20% - Ênfase3 13 2 2 2" xfId="13645"/>
    <cellStyle name="20% - Ênfase3 13 2 3" xfId="7393"/>
    <cellStyle name="20% - Ênfase3 13 2 3 2" xfId="15670"/>
    <cellStyle name="20% - Ênfase3 13 2 4" xfId="3333"/>
    <cellStyle name="20% - Ênfase3 13 2 4 2" xfId="11610"/>
    <cellStyle name="20% - Ênfase3 13 2 5" xfId="9561"/>
    <cellStyle name="20% - Ênfase3 13 3" xfId="768"/>
    <cellStyle name="20% - Ênfase3 13 3 2" xfId="4872"/>
    <cellStyle name="20% - Ênfase3 13 3 2 2" xfId="13149"/>
    <cellStyle name="20% - Ênfase3 13 3 3" xfId="6897"/>
    <cellStyle name="20% - Ênfase3 13 3 3 2" xfId="15174"/>
    <cellStyle name="20% - Ênfase3 13 3 4" xfId="2828"/>
    <cellStyle name="20% - Ênfase3 13 3 4 2" xfId="11105"/>
    <cellStyle name="20% - Ênfase3 13 3 5" xfId="9057"/>
    <cellStyle name="20% - Ênfase3 13 4" xfId="1818"/>
    <cellStyle name="20% - Ênfase3 13 4 2" xfId="5905"/>
    <cellStyle name="20% - Ênfase3 13 4 2 2" xfId="14182"/>
    <cellStyle name="20% - Ênfase3 13 4 3" xfId="7905"/>
    <cellStyle name="20% - Ênfase3 13 4 3 2" xfId="16182"/>
    <cellStyle name="20% - Ênfase3 13 4 4" xfId="3871"/>
    <cellStyle name="20% - Ênfase3 13 4 4 2" xfId="12148"/>
    <cellStyle name="20% - Ênfase3 13 4 5" xfId="10099"/>
    <cellStyle name="20% - Ênfase3 13 5" xfId="4368"/>
    <cellStyle name="20% - Ênfase3 13 5 2" xfId="12645"/>
    <cellStyle name="20% - Ênfase3 13 6" xfId="6399"/>
    <cellStyle name="20% - Ênfase3 13 6 2" xfId="14676"/>
    <cellStyle name="20% - Ênfase3 13 7" xfId="2319"/>
    <cellStyle name="20% - Ênfase3 13 7 2" xfId="10596"/>
    <cellStyle name="20% - Ênfase3 13 8" xfId="8550"/>
    <cellStyle name="20% - Ênfase3 14" xfId="184"/>
    <cellStyle name="20% - Ênfase3 14 2" xfId="1278"/>
    <cellStyle name="20% - Ênfase3 14 2 2" xfId="5369"/>
    <cellStyle name="20% - Ênfase3 14 2 2 2" xfId="13646"/>
    <cellStyle name="20% - Ênfase3 14 2 3" xfId="7394"/>
    <cellStyle name="20% - Ênfase3 14 2 3 2" xfId="15671"/>
    <cellStyle name="20% - Ênfase3 14 2 4" xfId="3334"/>
    <cellStyle name="20% - Ênfase3 14 2 4 2" xfId="11611"/>
    <cellStyle name="20% - Ênfase3 14 2 5" xfId="9562"/>
    <cellStyle name="20% - Ênfase3 14 3" xfId="769"/>
    <cellStyle name="20% - Ênfase3 14 3 2" xfId="4873"/>
    <cellStyle name="20% - Ênfase3 14 3 2 2" xfId="13150"/>
    <cellStyle name="20% - Ênfase3 14 3 3" xfId="6898"/>
    <cellStyle name="20% - Ênfase3 14 3 3 2" xfId="15175"/>
    <cellStyle name="20% - Ênfase3 14 3 4" xfId="2829"/>
    <cellStyle name="20% - Ênfase3 14 3 4 2" xfId="11106"/>
    <cellStyle name="20% - Ênfase3 14 3 5" xfId="9058"/>
    <cellStyle name="20% - Ênfase3 14 4" xfId="1819"/>
    <cellStyle name="20% - Ênfase3 14 4 2" xfId="5906"/>
    <cellStyle name="20% - Ênfase3 14 4 2 2" xfId="14183"/>
    <cellStyle name="20% - Ênfase3 14 4 3" xfId="7906"/>
    <cellStyle name="20% - Ênfase3 14 4 3 2" xfId="16183"/>
    <cellStyle name="20% - Ênfase3 14 4 4" xfId="3872"/>
    <cellStyle name="20% - Ênfase3 14 4 4 2" xfId="12149"/>
    <cellStyle name="20% - Ênfase3 14 4 5" xfId="10100"/>
    <cellStyle name="20% - Ênfase3 14 5" xfId="4369"/>
    <cellStyle name="20% - Ênfase3 14 5 2" xfId="12646"/>
    <cellStyle name="20% - Ênfase3 14 6" xfId="6400"/>
    <cellStyle name="20% - Ênfase3 14 6 2" xfId="14677"/>
    <cellStyle name="20% - Ênfase3 14 7" xfId="2320"/>
    <cellStyle name="20% - Ênfase3 14 7 2" xfId="10597"/>
    <cellStyle name="20% - Ênfase3 14 8" xfId="8551"/>
    <cellStyle name="20% - Ênfase3 15" xfId="186"/>
    <cellStyle name="20% - Ênfase3 15 2" xfId="1280"/>
    <cellStyle name="20% - Ênfase3 15 2 2" xfId="5371"/>
    <cellStyle name="20% - Ênfase3 15 2 2 2" xfId="13648"/>
    <cellStyle name="20% - Ênfase3 15 2 3" xfId="7396"/>
    <cellStyle name="20% - Ênfase3 15 2 3 2" xfId="15673"/>
    <cellStyle name="20% - Ênfase3 15 2 4" xfId="3336"/>
    <cellStyle name="20% - Ênfase3 15 2 4 2" xfId="11613"/>
    <cellStyle name="20% - Ênfase3 15 2 5" xfId="9564"/>
    <cellStyle name="20% - Ênfase3 15 3" xfId="771"/>
    <cellStyle name="20% - Ênfase3 15 3 2" xfId="4875"/>
    <cellStyle name="20% - Ênfase3 15 3 2 2" xfId="13152"/>
    <cellStyle name="20% - Ênfase3 15 3 3" xfId="6900"/>
    <cellStyle name="20% - Ênfase3 15 3 3 2" xfId="15177"/>
    <cellStyle name="20% - Ênfase3 15 3 4" xfId="2831"/>
    <cellStyle name="20% - Ênfase3 15 3 4 2" xfId="11108"/>
    <cellStyle name="20% - Ênfase3 15 3 5" xfId="9060"/>
    <cellStyle name="20% - Ênfase3 15 4" xfId="1821"/>
    <cellStyle name="20% - Ênfase3 15 4 2" xfId="5908"/>
    <cellStyle name="20% - Ênfase3 15 4 2 2" xfId="14185"/>
    <cellStyle name="20% - Ênfase3 15 4 3" xfId="7908"/>
    <cellStyle name="20% - Ênfase3 15 4 3 2" xfId="16185"/>
    <cellStyle name="20% - Ênfase3 15 4 4" xfId="3874"/>
    <cellStyle name="20% - Ênfase3 15 4 4 2" xfId="12151"/>
    <cellStyle name="20% - Ênfase3 15 4 5" xfId="10102"/>
    <cellStyle name="20% - Ênfase3 15 5" xfId="4371"/>
    <cellStyle name="20% - Ênfase3 15 5 2" xfId="12648"/>
    <cellStyle name="20% - Ênfase3 15 6" xfId="6402"/>
    <cellStyle name="20% - Ênfase3 15 6 2" xfId="14679"/>
    <cellStyle name="20% - Ênfase3 15 7" xfId="2322"/>
    <cellStyle name="20% - Ênfase3 15 7 2" xfId="10599"/>
    <cellStyle name="20% - Ênfase3 15 8" xfId="8553"/>
    <cellStyle name="20% - Ênfase3 16" xfId="188"/>
    <cellStyle name="20% - Ênfase3 16 2" xfId="1282"/>
    <cellStyle name="20% - Ênfase3 16 2 2" xfId="5373"/>
    <cellStyle name="20% - Ênfase3 16 2 2 2" xfId="13650"/>
    <cellStyle name="20% - Ênfase3 16 2 3" xfId="7398"/>
    <cellStyle name="20% - Ênfase3 16 2 3 2" xfId="15675"/>
    <cellStyle name="20% - Ênfase3 16 2 4" xfId="3338"/>
    <cellStyle name="20% - Ênfase3 16 2 4 2" xfId="11615"/>
    <cellStyle name="20% - Ênfase3 16 2 5" xfId="9566"/>
    <cellStyle name="20% - Ênfase3 16 3" xfId="773"/>
    <cellStyle name="20% - Ênfase3 16 3 2" xfId="4877"/>
    <cellStyle name="20% - Ênfase3 16 3 2 2" xfId="13154"/>
    <cellStyle name="20% - Ênfase3 16 3 3" xfId="6902"/>
    <cellStyle name="20% - Ênfase3 16 3 3 2" xfId="15179"/>
    <cellStyle name="20% - Ênfase3 16 3 4" xfId="2833"/>
    <cellStyle name="20% - Ênfase3 16 3 4 2" xfId="11110"/>
    <cellStyle name="20% - Ênfase3 16 3 5" xfId="9062"/>
    <cellStyle name="20% - Ênfase3 16 4" xfId="1823"/>
    <cellStyle name="20% - Ênfase3 16 4 2" xfId="5910"/>
    <cellStyle name="20% - Ênfase3 16 4 2 2" xfId="14187"/>
    <cellStyle name="20% - Ênfase3 16 4 3" xfId="7910"/>
    <cellStyle name="20% - Ênfase3 16 4 3 2" xfId="16187"/>
    <cellStyle name="20% - Ênfase3 16 4 4" xfId="3876"/>
    <cellStyle name="20% - Ênfase3 16 4 4 2" xfId="12153"/>
    <cellStyle name="20% - Ênfase3 16 4 5" xfId="10104"/>
    <cellStyle name="20% - Ênfase3 16 5" xfId="4373"/>
    <cellStyle name="20% - Ênfase3 16 5 2" xfId="12650"/>
    <cellStyle name="20% - Ênfase3 16 6" xfId="6404"/>
    <cellStyle name="20% - Ênfase3 16 6 2" xfId="14681"/>
    <cellStyle name="20% - Ênfase3 16 7" xfId="2324"/>
    <cellStyle name="20% - Ênfase3 16 7 2" xfId="10601"/>
    <cellStyle name="20% - Ênfase3 16 8" xfId="8555"/>
    <cellStyle name="20% - Ênfase3 17" xfId="190"/>
    <cellStyle name="20% - Ênfase3 17 2" xfId="1284"/>
    <cellStyle name="20% - Ênfase3 17 2 2" xfId="5375"/>
    <cellStyle name="20% - Ênfase3 17 2 2 2" xfId="13652"/>
    <cellStyle name="20% - Ênfase3 17 2 3" xfId="7400"/>
    <cellStyle name="20% - Ênfase3 17 2 3 2" xfId="15677"/>
    <cellStyle name="20% - Ênfase3 17 2 4" xfId="3340"/>
    <cellStyle name="20% - Ênfase3 17 2 4 2" xfId="11617"/>
    <cellStyle name="20% - Ênfase3 17 2 5" xfId="9568"/>
    <cellStyle name="20% - Ênfase3 17 3" xfId="775"/>
    <cellStyle name="20% - Ênfase3 17 3 2" xfId="4879"/>
    <cellStyle name="20% - Ênfase3 17 3 2 2" xfId="13156"/>
    <cellStyle name="20% - Ênfase3 17 3 3" xfId="6904"/>
    <cellStyle name="20% - Ênfase3 17 3 3 2" xfId="15181"/>
    <cellStyle name="20% - Ênfase3 17 3 4" xfId="2835"/>
    <cellStyle name="20% - Ênfase3 17 3 4 2" xfId="11112"/>
    <cellStyle name="20% - Ênfase3 17 3 5" xfId="9064"/>
    <cellStyle name="20% - Ênfase3 17 4" xfId="1825"/>
    <cellStyle name="20% - Ênfase3 17 4 2" xfId="5912"/>
    <cellStyle name="20% - Ênfase3 17 4 2 2" xfId="14189"/>
    <cellStyle name="20% - Ênfase3 17 4 3" xfId="7912"/>
    <cellStyle name="20% - Ênfase3 17 4 3 2" xfId="16189"/>
    <cellStyle name="20% - Ênfase3 17 4 4" xfId="3878"/>
    <cellStyle name="20% - Ênfase3 17 4 4 2" xfId="12155"/>
    <cellStyle name="20% - Ênfase3 17 4 5" xfId="10106"/>
    <cellStyle name="20% - Ênfase3 17 5" xfId="4375"/>
    <cellStyle name="20% - Ênfase3 17 5 2" xfId="12652"/>
    <cellStyle name="20% - Ênfase3 17 6" xfId="6406"/>
    <cellStyle name="20% - Ênfase3 17 6 2" xfId="14683"/>
    <cellStyle name="20% - Ênfase3 17 7" xfId="2326"/>
    <cellStyle name="20% - Ênfase3 17 7 2" xfId="10603"/>
    <cellStyle name="20% - Ênfase3 17 8" xfId="8557"/>
    <cellStyle name="20% - Ênfase3 18" xfId="192"/>
    <cellStyle name="20% - Ênfase3 18 2" xfId="1285"/>
    <cellStyle name="20% - Ênfase3 18 2 2" xfId="5376"/>
    <cellStyle name="20% - Ênfase3 18 2 2 2" xfId="13653"/>
    <cellStyle name="20% - Ênfase3 18 2 3" xfId="7401"/>
    <cellStyle name="20% - Ênfase3 18 2 3 2" xfId="15678"/>
    <cellStyle name="20% - Ênfase3 18 2 4" xfId="3341"/>
    <cellStyle name="20% - Ênfase3 18 2 4 2" xfId="11618"/>
    <cellStyle name="20% - Ênfase3 18 2 5" xfId="9569"/>
    <cellStyle name="20% - Ênfase3 18 3" xfId="776"/>
    <cellStyle name="20% - Ênfase3 18 3 2" xfId="4880"/>
    <cellStyle name="20% - Ênfase3 18 3 2 2" xfId="13157"/>
    <cellStyle name="20% - Ênfase3 18 3 3" xfId="6905"/>
    <cellStyle name="20% - Ênfase3 18 3 3 2" xfId="15182"/>
    <cellStyle name="20% - Ênfase3 18 3 4" xfId="2836"/>
    <cellStyle name="20% - Ênfase3 18 3 4 2" xfId="11113"/>
    <cellStyle name="20% - Ênfase3 18 3 5" xfId="9065"/>
    <cellStyle name="20% - Ênfase3 18 4" xfId="1826"/>
    <cellStyle name="20% - Ênfase3 18 4 2" xfId="5913"/>
    <cellStyle name="20% - Ênfase3 18 4 2 2" xfId="14190"/>
    <cellStyle name="20% - Ênfase3 18 4 3" xfId="7913"/>
    <cellStyle name="20% - Ênfase3 18 4 3 2" xfId="16190"/>
    <cellStyle name="20% - Ênfase3 18 4 4" xfId="3879"/>
    <cellStyle name="20% - Ênfase3 18 4 4 2" xfId="12156"/>
    <cellStyle name="20% - Ênfase3 18 4 5" xfId="10107"/>
    <cellStyle name="20% - Ênfase3 18 5" xfId="4376"/>
    <cellStyle name="20% - Ênfase3 18 5 2" xfId="12653"/>
    <cellStyle name="20% - Ênfase3 18 6" xfId="6407"/>
    <cellStyle name="20% - Ênfase3 18 6 2" xfId="14684"/>
    <cellStyle name="20% - Ênfase3 18 7" xfId="2327"/>
    <cellStyle name="20% - Ênfase3 18 7 2" xfId="10604"/>
    <cellStyle name="20% - Ênfase3 18 8" xfId="8558"/>
    <cellStyle name="20% - Ênfase3 19" xfId="193"/>
    <cellStyle name="20% - Ênfase3 19 2" xfId="1286"/>
    <cellStyle name="20% - Ênfase3 19 2 2" xfId="5377"/>
    <cellStyle name="20% - Ênfase3 19 2 2 2" xfId="13654"/>
    <cellStyle name="20% - Ênfase3 19 2 3" xfId="7402"/>
    <cellStyle name="20% - Ênfase3 19 2 3 2" xfId="15679"/>
    <cellStyle name="20% - Ênfase3 19 2 4" xfId="3342"/>
    <cellStyle name="20% - Ênfase3 19 2 4 2" xfId="11619"/>
    <cellStyle name="20% - Ênfase3 19 2 5" xfId="9570"/>
    <cellStyle name="20% - Ênfase3 19 3" xfId="777"/>
    <cellStyle name="20% - Ênfase3 19 3 2" xfId="4881"/>
    <cellStyle name="20% - Ênfase3 19 3 2 2" xfId="13158"/>
    <cellStyle name="20% - Ênfase3 19 3 3" xfId="6906"/>
    <cellStyle name="20% - Ênfase3 19 3 3 2" xfId="15183"/>
    <cellStyle name="20% - Ênfase3 19 3 4" xfId="2837"/>
    <cellStyle name="20% - Ênfase3 19 3 4 2" xfId="11114"/>
    <cellStyle name="20% - Ênfase3 19 3 5" xfId="9066"/>
    <cellStyle name="20% - Ênfase3 19 4" xfId="1827"/>
    <cellStyle name="20% - Ênfase3 19 4 2" xfId="5914"/>
    <cellStyle name="20% - Ênfase3 19 4 2 2" xfId="14191"/>
    <cellStyle name="20% - Ênfase3 19 4 3" xfId="7914"/>
    <cellStyle name="20% - Ênfase3 19 4 3 2" xfId="16191"/>
    <cellStyle name="20% - Ênfase3 19 4 4" xfId="3880"/>
    <cellStyle name="20% - Ênfase3 19 4 4 2" xfId="12157"/>
    <cellStyle name="20% - Ênfase3 19 4 5" xfId="10108"/>
    <cellStyle name="20% - Ênfase3 19 5" xfId="4377"/>
    <cellStyle name="20% - Ênfase3 19 5 2" xfId="12654"/>
    <cellStyle name="20% - Ênfase3 19 6" xfId="6408"/>
    <cellStyle name="20% - Ênfase3 19 6 2" xfId="14685"/>
    <cellStyle name="20% - Ênfase3 19 7" xfId="2328"/>
    <cellStyle name="20% - Ênfase3 19 7 2" xfId="10605"/>
    <cellStyle name="20% - Ênfase3 19 8" xfId="8559"/>
    <cellStyle name="20% - Ênfase3 2" xfId="194"/>
    <cellStyle name="20% - Ênfase3 2 2" xfId="64"/>
    <cellStyle name="20% - Ênfase3 2 2 2" xfId="1161"/>
    <cellStyle name="20% - Ênfase3 2 2 2 2" xfId="5253"/>
    <cellStyle name="20% - Ênfase3 2 2 2 2 2" xfId="13530"/>
    <cellStyle name="20% - Ênfase3 2 2 2 3" xfId="7278"/>
    <cellStyle name="20% - Ênfase3 2 2 2 3 2" xfId="15555"/>
    <cellStyle name="20% - Ênfase3 2 2 2 4" xfId="3218"/>
    <cellStyle name="20% - Ênfase3 2 2 2 4 2" xfId="11495"/>
    <cellStyle name="20% - Ênfase3 2 2 2 5" xfId="9446"/>
    <cellStyle name="20% - Ênfase3 2 2 3" xfId="652"/>
    <cellStyle name="20% - Ênfase3 2 2 3 2" xfId="4758"/>
    <cellStyle name="20% - Ênfase3 2 2 3 2 2" xfId="13035"/>
    <cellStyle name="20% - Ênfase3 2 2 3 3" xfId="6783"/>
    <cellStyle name="20% - Ênfase3 2 2 3 3 2" xfId="15060"/>
    <cellStyle name="20% - Ênfase3 2 2 3 4" xfId="2713"/>
    <cellStyle name="20% - Ênfase3 2 2 3 4 2" xfId="10990"/>
    <cellStyle name="20% - Ênfase3 2 2 3 5" xfId="8942"/>
    <cellStyle name="20% - Ênfase3 2 2 4" xfId="1704"/>
    <cellStyle name="20% - Ênfase3 2 2 4 2" xfId="5791"/>
    <cellStyle name="20% - Ênfase3 2 2 4 2 2" xfId="14068"/>
    <cellStyle name="20% - Ênfase3 2 2 4 3" xfId="7791"/>
    <cellStyle name="20% - Ênfase3 2 2 4 3 2" xfId="16068"/>
    <cellStyle name="20% - Ênfase3 2 2 4 4" xfId="3757"/>
    <cellStyle name="20% - Ênfase3 2 2 4 4 2" xfId="12034"/>
    <cellStyle name="20% - Ênfase3 2 2 4 5" xfId="9985"/>
    <cellStyle name="20% - Ênfase3 2 2 5" xfId="4254"/>
    <cellStyle name="20% - Ênfase3 2 2 5 2" xfId="12531"/>
    <cellStyle name="20% - Ênfase3 2 2 6" xfId="6285"/>
    <cellStyle name="20% - Ênfase3 2 2 6 2" xfId="14562"/>
    <cellStyle name="20% - Ênfase3 2 2 7" xfId="2204"/>
    <cellStyle name="20% - Ênfase3 2 2 7 2" xfId="10481"/>
    <cellStyle name="20% - Ênfase3 2 2 8" xfId="8436"/>
    <cellStyle name="20% - Ênfase3 2 3" xfId="1287"/>
    <cellStyle name="20% - Ênfase3 2 3 2" xfId="5378"/>
    <cellStyle name="20% - Ênfase3 2 3 2 2" xfId="13655"/>
    <cellStyle name="20% - Ênfase3 2 3 3" xfId="7403"/>
    <cellStyle name="20% - Ênfase3 2 3 3 2" xfId="15680"/>
    <cellStyle name="20% - Ênfase3 2 3 4" xfId="3343"/>
    <cellStyle name="20% - Ênfase3 2 3 4 2" xfId="11620"/>
    <cellStyle name="20% - Ênfase3 2 3 5" xfId="9571"/>
    <cellStyle name="20% - Ênfase3 2 4" xfId="778"/>
    <cellStyle name="20% - Ênfase3 2 4 2" xfId="4882"/>
    <cellStyle name="20% - Ênfase3 2 4 2 2" xfId="13159"/>
    <cellStyle name="20% - Ênfase3 2 4 3" xfId="6907"/>
    <cellStyle name="20% - Ênfase3 2 4 3 2" xfId="15184"/>
    <cellStyle name="20% - Ênfase3 2 4 4" xfId="2838"/>
    <cellStyle name="20% - Ênfase3 2 4 4 2" xfId="11115"/>
    <cellStyle name="20% - Ênfase3 2 4 5" xfId="9067"/>
    <cellStyle name="20% - Ênfase3 2 5" xfId="1828"/>
    <cellStyle name="20% - Ênfase3 2 5 2" xfId="5915"/>
    <cellStyle name="20% - Ênfase3 2 5 2 2" xfId="14192"/>
    <cellStyle name="20% - Ênfase3 2 5 3" xfId="7915"/>
    <cellStyle name="20% - Ênfase3 2 5 3 2" xfId="16192"/>
    <cellStyle name="20% - Ênfase3 2 5 4" xfId="3881"/>
    <cellStyle name="20% - Ênfase3 2 5 4 2" xfId="12158"/>
    <cellStyle name="20% - Ênfase3 2 5 5" xfId="10109"/>
    <cellStyle name="20% - Ênfase3 2 6" xfId="4378"/>
    <cellStyle name="20% - Ênfase3 2 6 2" xfId="12655"/>
    <cellStyle name="20% - Ênfase3 2 7" xfId="6409"/>
    <cellStyle name="20% - Ênfase3 2 7 2" xfId="14686"/>
    <cellStyle name="20% - Ênfase3 2 8" xfId="2329"/>
    <cellStyle name="20% - Ênfase3 2 8 2" xfId="10606"/>
    <cellStyle name="20% - Ênfase3 2 9" xfId="8560"/>
    <cellStyle name="20% - Ênfase3 20" xfId="187"/>
    <cellStyle name="20% - Ênfase3 20 2" xfId="1281"/>
    <cellStyle name="20% - Ênfase3 20 2 2" xfId="5372"/>
    <cellStyle name="20% - Ênfase3 20 2 2 2" xfId="13649"/>
    <cellStyle name="20% - Ênfase3 20 2 3" xfId="7397"/>
    <cellStyle name="20% - Ênfase3 20 2 3 2" xfId="15674"/>
    <cellStyle name="20% - Ênfase3 20 2 4" xfId="3337"/>
    <cellStyle name="20% - Ênfase3 20 2 4 2" xfId="11614"/>
    <cellStyle name="20% - Ênfase3 20 2 5" xfId="9565"/>
    <cellStyle name="20% - Ênfase3 20 3" xfId="772"/>
    <cellStyle name="20% - Ênfase3 20 3 2" xfId="4876"/>
    <cellStyle name="20% - Ênfase3 20 3 2 2" xfId="13153"/>
    <cellStyle name="20% - Ênfase3 20 3 3" xfId="6901"/>
    <cellStyle name="20% - Ênfase3 20 3 3 2" xfId="15178"/>
    <cellStyle name="20% - Ênfase3 20 3 4" xfId="2832"/>
    <cellStyle name="20% - Ênfase3 20 3 4 2" xfId="11109"/>
    <cellStyle name="20% - Ênfase3 20 3 5" xfId="9061"/>
    <cellStyle name="20% - Ênfase3 20 4" xfId="1822"/>
    <cellStyle name="20% - Ênfase3 20 4 2" xfId="5909"/>
    <cellStyle name="20% - Ênfase3 20 4 2 2" xfId="14186"/>
    <cellStyle name="20% - Ênfase3 20 4 3" xfId="7909"/>
    <cellStyle name="20% - Ênfase3 20 4 3 2" xfId="16186"/>
    <cellStyle name="20% - Ênfase3 20 4 4" xfId="3875"/>
    <cellStyle name="20% - Ênfase3 20 4 4 2" xfId="12152"/>
    <cellStyle name="20% - Ênfase3 20 4 5" xfId="10103"/>
    <cellStyle name="20% - Ênfase3 20 5" xfId="4372"/>
    <cellStyle name="20% - Ênfase3 20 5 2" xfId="12649"/>
    <cellStyle name="20% - Ênfase3 20 6" xfId="6403"/>
    <cellStyle name="20% - Ênfase3 20 6 2" xfId="14680"/>
    <cellStyle name="20% - Ênfase3 20 7" xfId="2323"/>
    <cellStyle name="20% - Ênfase3 20 7 2" xfId="10600"/>
    <cellStyle name="20% - Ênfase3 20 8" xfId="8554"/>
    <cellStyle name="20% - Ênfase3 21" xfId="189"/>
    <cellStyle name="20% - Ênfase3 21 2" xfId="1283"/>
    <cellStyle name="20% - Ênfase3 21 2 2" xfId="5374"/>
    <cellStyle name="20% - Ênfase3 21 2 2 2" xfId="13651"/>
    <cellStyle name="20% - Ênfase3 21 2 3" xfId="7399"/>
    <cellStyle name="20% - Ênfase3 21 2 3 2" xfId="15676"/>
    <cellStyle name="20% - Ênfase3 21 2 4" xfId="3339"/>
    <cellStyle name="20% - Ênfase3 21 2 4 2" xfId="11616"/>
    <cellStyle name="20% - Ênfase3 21 2 5" xfId="9567"/>
    <cellStyle name="20% - Ênfase3 21 3" xfId="774"/>
    <cellStyle name="20% - Ênfase3 21 3 2" xfId="4878"/>
    <cellStyle name="20% - Ênfase3 21 3 2 2" xfId="13155"/>
    <cellStyle name="20% - Ênfase3 21 3 3" xfId="6903"/>
    <cellStyle name="20% - Ênfase3 21 3 3 2" xfId="15180"/>
    <cellStyle name="20% - Ênfase3 21 3 4" xfId="2834"/>
    <cellStyle name="20% - Ênfase3 21 3 4 2" xfId="11111"/>
    <cellStyle name="20% - Ênfase3 21 3 5" xfId="9063"/>
    <cellStyle name="20% - Ênfase3 21 4" xfId="1824"/>
    <cellStyle name="20% - Ênfase3 21 4 2" xfId="5911"/>
    <cellStyle name="20% - Ênfase3 21 4 2 2" xfId="14188"/>
    <cellStyle name="20% - Ênfase3 21 4 3" xfId="7911"/>
    <cellStyle name="20% - Ênfase3 21 4 3 2" xfId="16188"/>
    <cellStyle name="20% - Ênfase3 21 4 4" xfId="3877"/>
    <cellStyle name="20% - Ênfase3 21 4 4 2" xfId="12154"/>
    <cellStyle name="20% - Ênfase3 21 4 5" xfId="10105"/>
    <cellStyle name="20% - Ênfase3 21 5" xfId="4374"/>
    <cellStyle name="20% - Ênfase3 21 5 2" xfId="12651"/>
    <cellStyle name="20% - Ênfase3 21 6" xfId="6405"/>
    <cellStyle name="20% - Ênfase3 21 6 2" xfId="14682"/>
    <cellStyle name="20% - Ênfase3 21 7" xfId="2325"/>
    <cellStyle name="20% - Ênfase3 21 7 2" xfId="10602"/>
    <cellStyle name="20% - Ênfase3 21 8" xfId="8556"/>
    <cellStyle name="20% - Ênfase3 22" xfId="191"/>
    <cellStyle name="20% - Ênfase3 3" xfId="196"/>
    <cellStyle name="20% - Ênfase3 3 2" xfId="197"/>
    <cellStyle name="20% - Ênfase3 3 2 2" xfId="1290"/>
    <cellStyle name="20% - Ênfase3 3 2 2 2" xfId="5380"/>
    <cellStyle name="20% - Ênfase3 3 2 2 2 2" xfId="13657"/>
    <cellStyle name="20% - Ênfase3 3 2 2 3" xfId="7405"/>
    <cellStyle name="20% - Ênfase3 3 2 2 3 2" xfId="15682"/>
    <cellStyle name="20% - Ênfase3 3 2 2 4" xfId="3346"/>
    <cellStyle name="20% - Ênfase3 3 2 2 4 2" xfId="11623"/>
    <cellStyle name="20% - Ênfase3 3 2 2 5" xfId="9574"/>
    <cellStyle name="20% - Ênfase3 3 2 3" xfId="781"/>
    <cellStyle name="20% - Ênfase3 3 2 3 2" xfId="4884"/>
    <cellStyle name="20% - Ênfase3 3 2 3 2 2" xfId="13161"/>
    <cellStyle name="20% - Ênfase3 3 2 3 3" xfId="6909"/>
    <cellStyle name="20% - Ênfase3 3 2 3 3 2" xfId="15186"/>
    <cellStyle name="20% - Ênfase3 3 2 3 4" xfId="2841"/>
    <cellStyle name="20% - Ênfase3 3 2 3 4 2" xfId="11118"/>
    <cellStyle name="20% - Ênfase3 3 2 3 5" xfId="9070"/>
    <cellStyle name="20% - Ênfase3 3 2 4" xfId="1831"/>
    <cellStyle name="20% - Ênfase3 3 2 4 2" xfId="5917"/>
    <cellStyle name="20% - Ênfase3 3 2 4 2 2" xfId="14194"/>
    <cellStyle name="20% - Ênfase3 3 2 4 3" xfId="7917"/>
    <cellStyle name="20% - Ênfase3 3 2 4 3 2" xfId="16194"/>
    <cellStyle name="20% - Ênfase3 3 2 4 4" xfId="3884"/>
    <cellStyle name="20% - Ênfase3 3 2 4 4 2" xfId="12161"/>
    <cellStyle name="20% - Ênfase3 3 2 4 5" xfId="10112"/>
    <cellStyle name="20% - Ênfase3 3 2 5" xfId="4380"/>
    <cellStyle name="20% - Ênfase3 3 2 5 2" xfId="12657"/>
    <cellStyle name="20% - Ênfase3 3 2 6" xfId="6411"/>
    <cellStyle name="20% - Ênfase3 3 2 6 2" xfId="14688"/>
    <cellStyle name="20% - Ênfase3 3 2 7" xfId="2332"/>
    <cellStyle name="20% - Ênfase3 3 2 7 2" xfId="10609"/>
    <cellStyle name="20% - Ênfase3 3 2 8" xfId="8563"/>
    <cellStyle name="20% - Ênfase3 3 3" xfId="1289"/>
    <cellStyle name="20% - Ênfase3 3 3 2" xfId="5379"/>
    <cellStyle name="20% - Ênfase3 3 3 2 2" xfId="13656"/>
    <cellStyle name="20% - Ênfase3 3 3 3" xfId="7404"/>
    <cellStyle name="20% - Ênfase3 3 3 3 2" xfId="15681"/>
    <cellStyle name="20% - Ênfase3 3 3 4" xfId="3345"/>
    <cellStyle name="20% - Ênfase3 3 3 4 2" xfId="11622"/>
    <cellStyle name="20% - Ênfase3 3 3 5" xfId="9573"/>
    <cellStyle name="20% - Ênfase3 3 4" xfId="780"/>
    <cellStyle name="20% - Ênfase3 3 4 2" xfId="4883"/>
    <cellStyle name="20% - Ênfase3 3 4 2 2" xfId="13160"/>
    <cellStyle name="20% - Ênfase3 3 4 3" xfId="6908"/>
    <cellStyle name="20% - Ênfase3 3 4 3 2" xfId="15185"/>
    <cellStyle name="20% - Ênfase3 3 4 4" xfId="2840"/>
    <cellStyle name="20% - Ênfase3 3 4 4 2" xfId="11117"/>
    <cellStyle name="20% - Ênfase3 3 4 5" xfId="9069"/>
    <cellStyle name="20% - Ênfase3 3 5" xfId="1830"/>
    <cellStyle name="20% - Ênfase3 3 5 2" xfId="5916"/>
    <cellStyle name="20% - Ênfase3 3 5 2 2" xfId="14193"/>
    <cellStyle name="20% - Ênfase3 3 5 3" xfId="7916"/>
    <cellStyle name="20% - Ênfase3 3 5 3 2" xfId="16193"/>
    <cellStyle name="20% - Ênfase3 3 5 4" xfId="3883"/>
    <cellStyle name="20% - Ênfase3 3 5 4 2" xfId="12160"/>
    <cellStyle name="20% - Ênfase3 3 5 5" xfId="10111"/>
    <cellStyle name="20% - Ênfase3 3 6" xfId="4379"/>
    <cellStyle name="20% - Ênfase3 3 6 2" xfId="12656"/>
    <cellStyle name="20% - Ênfase3 3 7" xfId="6410"/>
    <cellStyle name="20% - Ênfase3 3 7 2" xfId="14687"/>
    <cellStyle name="20% - Ênfase3 3 8" xfId="2331"/>
    <cellStyle name="20% - Ênfase3 3 8 2" xfId="10608"/>
    <cellStyle name="20% - Ênfase3 3 9" xfId="8562"/>
    <cellStyle name="20% - Ênfase3 4" xfId="200"/>
    <cellStyle name="20% - Ênfase3 4 2" xfId="201"/>
    <cellStyle name="20% - Ênfase3 4 2 2" xfId="1294"/>
    <cellStyle name="20% - Ênfase3 4 2 2 2" xfId="5384"/>
    <cellStyle name="20% - Ênfase3 4 2 2 2 2" xfId="13661"/>
    <cellStyle name="20% - Ênfase3 4 2 2 3" xfId="7409"/>
    <cellStyle name="20% - Ênfase3 4 2 2 3 2" xfId="15686"/>
    <cellStyle name="20% - Ênfase3 4 2 2 4" xfId="3350"/>
    <cellStyle name="20% - Ênfase3 4 2 2 4 2" xfId="11627"/>
    <cellStyle name="20% - Ênfase3 4 2 2 5" xfId="9578"/>
    <cellStyle name="20% - Ênfase3 4 2 3" xfId="785"/>
    <cellStyle name="20% - Ênfase3 4 2 3 2" xfId="4888"/>
    <cellStyle name="20% - Ênfase3 4 2 3 2 2" xfId="13165"/>
    <cellStyle name="20% - Ênfase3 4 2 3 3" xfId="6913"/>
    <cellStyle name="20% - Ênfase3 4 2 3 3 2" xfId="15190"/>
    <cellStyle name="20% - Ênfase3 4 2 3 4" xfId="2845"/>
    <cellStyle name="20% - Ênfase3 4 2 3 4 2" xfId="11122"/>
    <cellStyle name="20% - Ênfase3 4 2 3 5" xfId="9074"/>
    <cellStyle name="20% - Ênfase3 4 2 4" xfId="1835"/>
    <cellStyle name="20% - Ênfase3 4 2 4 2" xfId="5921"/>
    <cellStyle name="20% - Ênfase3 4 2 4 2 2" xfId="14198"/>
    <cellStyle name="20% - Ênfase3 4 2 4 3" xfId="7921"/>
    <cellStyle name="20% - Ênfase3 4 2 4 3 2" xfId="16198"/>
    <cellStyle name="20% - Ênfase3 4 2 4 4" xfId="3888"/>
    <cellStyle name="20% - Ênfase3 4 2 4 4 2" xfId="12165"/>
    <cellStyle name="20% - Ênfase3 4 2 4 5" xfId="10116"/>
    <cellStyle name="20% - Ênfase3 4 2 5" xfId="4384"/>
    <cellStyle name="20% - Ênfase3 4 2 5 2" xfId="12661"/>
    <cellStyle name="20% - Ênfase3 4 2 6" xfId="6415"/>
    <cellStyle name="20% - Ênfase3 4 2 6 2" xfId="14692"/>
    <cellStyle name="20% - Ênfase3 4 2 7" xfId="2336"/>
    <cellStyle name="20% - Ênfase3 4 2 7 2" xfId="10613"/>
    <cellStyle name="20% - Ênfase3 4 2 8" xfId="8567"/>
    <cellStyle name="20% - Ênfase3 4 3" xfId="1293"/>
    <cellStyle name="20% - Ênfase3 4 3 2" xfId="5383"/>
    <cellStyle name="20% - Ênfase3 4 3 2 2" xfId="13660"/>
    <cellStyle name="20% - Ênfase3 4 3 3" xfId="7408"/>
    <cellStyle name="20% - Ênfase3 4 3 3 2" xfId="15685"/>
    <cellStyle name="20% - Ênfase3 4 3 4" xfId="3349"/>
    <cellStyle name="20% - Ênfase3 4 3 4 2" xfId="11626"/>
    <cellStyle name="20% - Ênfase3 4 3 5" xfId="9577"/>
    <cellStyle name="20% - Ênfase3 4 4" xfId="784"/>
    <cellStyle name="20% - Ênfase3 4 4 2" xfId="4887"/>
    <cellStyle name="20% - Ênfase3 4 4 2 2" xfId="13164"/>
    <cellStyle name="20% - Ênfase3 4 4 3" xfId="6912"/>
    <cellStyle name="20% - Ênfase3 4 4 3 2" xfId="15189"/>
    <cellStyle name="20% - Ênfase3 4 4 4" xfId="2844"/>
    <cellStyle name="20% - Ênfase3 4 4 4 2" xfId="11121"/>
    <cellStyle name="20% - Ênfase3 4 4 5" xfId="9073"/>
    <cellStyle name="20% - Ênfase3 4 5" xfId="1834"/>
    <cellStyle name="20% - Ênfase3 4 5 2" xfId="5920"/>
    <cellStyle name="20% - Ênfase3 4 5 2 2" xfId="14197"/>
    <cellStyle name="20% - Ênfase3 4 5 3" xfId="7920"/>
    <cellStyle name="20% - Ênfase3 4 5 3 2" xfId="16197"/>
    <cellStyle name="20% - Ênfase3 4 5 4" xfId="3887"/>
    <cellStyle name="20% - Ênfase3 4 5 4 2" xfId="12164"/>
    <cellStyle name="20% - Ênfase3 4 5 5" xfId="10115"/>
    <cellStyle name="20% - Ênfase3 4 6" xfId="4383"/>
    <cellStyle name="20% - Ênfase3 4 6 2" xfId="12660"/>
    <cellStyle name="20% - Ênfase3 4 7" xfId="6414"/>
    <cellStyle name="20% - Ênfase3 4 7 2" xfId="14691"/>
    <cellStyle name="20% - Ênfase3 4 8" xfId="2335"/>
    <cellStyle name="20% - Ênfase3 4 8 2" xfId="10612"/>
    <cellStyle name="20% - Ênfase3 4 9" xfId="8566"/>
    <cellStyle name="20% - Ênfase3 5" xfId="202"/>
    <cellStyle name="20% - Ênfase3 5 2" xfId="203"/>
    <cellStyle name="20% - Ênfase3 5 2 2" xfId="1296"/>
    <cellStyle name="20% - Ênfase3 5 2 2 2" xfId="5386"/>
    <cellStyle name="20% - Ênfase3 5 2 2 2 2" xfId="13663"/>
    <cellStyle name="20% - Ênfase3 5 2 2 3" xfId="7411"/>
    <cellStyle name="20% - Ênfase3 5 2 2 3 2" xfId="15688"/>
    <cellStyle name="20% - Ênfase3 5 2 2 4" xfId="3352"/>
    <cellStyle name="20% - Ênfase3 5 2 2 4 2" xfId="11629"/>
    <cellStyle name="20% - Ênfase3 5 2 2 5" xfId="9580"/>
    <cellStyle name="20% - Ênfase3 5 2 3" xfId="787"/>
    <cellStyle name="20% - Ênfase3 5 2 3 2" xfId="4890"/>
    <cellStyle name="20% - Ênfase3 5 2 3 2 2" xfId="13167"/>
    <cellStyle name="20% - Ênfase3 5 2 3 3" xfId="6915"/>
    <cellStyle name="20% - Ênfase3 5 2 3 3 2" xfId="15192"/>
    <cellStyle name="20% - Ênfase3 5 2 3 4" xfId="2847"/>
    <cellStyle name="20% - Ênfase3 5 2 3 4 2" xfId="11124"/>
    <cellStyle name="20% - Ênfase3 5 2 3 5" xfId="9076"/>
    <cellStyle name="20% - Ênfase3 5 2 4" xfId="1837"/>
    <cellStyle name="20% - Ênfase3 5 2 4 2" xfId="5923"/>
    <cellStyle name="20% - Ênfase3 5 2 4 2 2" xfId="14200"/>
    <cellStyle name="20% - Ênfase3 5 2 4 3" xfId="7923"/>
    <cellStyle name="20% - Ênfase3 5 2 4 3 2" xfId="16200"/>
    <cellStyle name="20% - Ênfase3 5 2 4 4" xfId="3890"/>
    <cellStyle name="20% - Ênfase3 5 2 4 4 2" xfId="12167"/>
    <cellStyle name="20% - Ênfase3 5 2 4 5" xfId="10118"/>
    <cellStyle name="20% - Ênfase3 5 2 5" xfId="4386"/>
    <cellStyle name="20% - Ênfase3 5 2 5 2" xfId="12663"/>
    <cellStyle name="20% - Ênfase3 5 2 6" xfId="6417"/>
    <cellStyle name="20% - Ênfase3 5 2 6 2" xfId="14694"/>
    <cellStyle name="20% - Ênfase3 5 2 7" xfId="2338"/>
    <cellStyle name="20% - Ênfase3 5 2 7 2" xfId="10615"/>
    <cellStyle name="20% - Ênfase3 5 2 8" xfId="8569"/>
    <cellStyle name="20% - Ênfase3 5 3" xfId="1295"/>
    <cellStyle name="20% - Ênfase3 5 3 2" xfId="5385"/>
    <cellStyle name="20% - Ênfase3 5 3 2 2" xfId="13662"/>
    <cellStyle name="20% - Ênfase3 5 3 3" xfId="7410"/>
    <cellStyle name="20% - Ênfase3 5 3 3 2" xfId="15687"/>
    <cellStyle name="20% - Ênfase3 5 3 4" xfId="3351"/>
    <cellStyle name="20% - Ênfase3 5 3 4 2" xfId="11628"/>
    <cellStyle name="20% - Ênfase3 5 3 5" xfId="9579"/>
    <cellStyle name="20% - Ênfase3 5 4" xfId="786"/>
    <cellStyle name="20% - Ênfase3 5 4 2" xfId="4889"/>
    <cellStyle name="20% - Ênfase3 5 4 2 2" xfId="13166"/>
    <cellStyle name="20% - Ênfase3 5 4 3" xfId="6914"/>
    <cellStyle name="20% - Ênfase3 5 4 3 2" xfId="15191"/>
    <cellStyle name="20% - Ênfase3 5 4 4" xfId="2846"/>
    <cellStyle name="20% - Ênfase3 5 4 4 2" xfId="11123"/>
    <cellStyle name="20% - Ênfase3 5 4 5" xfId="9075"/>
    <cellStyle name="20% - Ênfase3 5 5" xfId="1836"/>
    <cellStyle name="20% - Ênfase3 5 5 2" xfId="5922"/>
    <cellStyle name="20% - Ênfase3 5 5 2 2" xfId="14199"/>
    <cellStyle name="20% - Ênfase3 5 5 3" xfId="7922"/>
    <cellStyle name="20% - Ênfase3 5 5 3 2" xfId="16199"/>
    <cellStyle name="20% - Ênfase3 5 5 4" xfId="3889"/>
    <cellStyle name="20% - Ênfase3 5 5 4 2" xfId="12166"/>
    <cellStyle name="20% - Ênfase3 5 5 5" xfId="10117"/>
    <cellStyle name="20% - Ênfase3 5 6" xfId="4385"/>
    <cellStyle name="20% - Ênfase3 5 6 2" xfId="12662"/>
    <cellStyle name="20% - Ênfase3 5 7" xfId="6416"/>
    <cellStyle name="20% - Ênfase3 5 7 2" xfId="14693"/>
    <cellStyle name="20% - Ênfase3 5 8" xfId="2337"/>
    <cellStyle name="20% - Ênfase3 5 8 2" xfId="10614"/>
    <cellStyle name="20% - Ênfase3 5 9" xfId="8568"/>
    <cellStyle name="20% - Ênfase3 6" xfId="205"/>
    <cellStyle name="20% - Ênfase3 6 2" xfId="207"/>
    <cellStyle name="20% - Ênfase3 6 2 2" xfId="1300"/>
    <cellStyle name="20% - Ênfase3 6 2 2 2" xfId="5390"/>
    <cellStyle name="20% - Ênfase3 6 2 2 2 2" xfId="13667"/>
    <cellStyle name="20% - Ênfase3 6 2 2 3" xfId="7415"/>
    <cellStyle name="20% - Ênfase3 6 2 2 3 2" xfId="15692"/>
    <cellStyle name="20% - Ênfase3 6 2 2 4" xfId="3356"/>
    <cellStyle name="20% - Ênfase3 6 2 2 4 2" xfId="11633"/>
    <cellStyle name="20% - Ênfase3 6 2 2 5" xfId="9584"/>
    <cellStyle name="20% - Ênfase3 6 2 3" xfId="791"/>
    <cellStyle name="20% - Ênfase3 6 2 3 2" xfId="4894"/>
    <cellStyle name="20% - Ênfase3 6 2 3 2 2" xfId="13171"/>
    <cellStyle name="20% - Ênfase3 6 2 3 3" xfId="6919"/>
    <cellStyle name="20% - Ênfase3 6 2 3 3 2" xfId="15196"/>
    <cellStyle name="20% - Ênfase3 6 2 3 4" xfId="2851"/>
    <cellStyle name="20% - Ênfase3 6 2 3 4 2" xfId="11128"/>
    <cellStyle name="20% - Ênfase3 6 2 3 5" xfId="9080"/>
    <cellStyle name="20% - Ênfase3 6 2 4" xfId="1841"/>
    <cellStyle name="20% - Ênfase3 6 2 4 2" xfId="5927"/>
    <cellStyle name="20% - Ênfase3 6 2 4 2 2" xfId="14204"/>
    <cellStyle name="20% - Ênfase3 6 2 4 3" xfId="7927"/>
    <cellStyle name="20% - Ênfase3 6 2 4 3 2" xfId="16204"/>
    <cellStyle name="20% - Ênfase3 6 2 4 4" xfId="3894"/>
    <cellStyle name="20% - Ênfase3 6 2 4 4 2" xfId="12171"/>
    <cellStyle name="20% - Ênfase3 6 2 4 5" xfId="10122"/>
    <cellStyle name="20% - Ênfase3 6 2 5" xfId="4390"/>
    <cellStyle name="20% - Ênfase3 6 2 5 2" xfId="12667"/>
    <cellStyle name="20% - Ênfase3 6 2 6" xfId="6421"/>
    <cellStyle name="20% - Ênfase3 6 2 6 2" xfId="14698"/>
    <cellStyle name="20% - Ênfase3 6 2 7" xfId="2342"/>
    <cellStyle name="20% - Ênfase3 6 2 7 2" xfId="10619"/>
    <cellStyle name="20% - Ênfase3 6 2 8" xfId="8573"/>
    <cellStyle name="20% - Ênfase3 6 3" xfId="1298"/>
    <cellStyle name="20% - Ênfase3 6 3 2" xfId="5388"/>
    <cellStyle name="20% - Ênfase3 6 3 2 2" xfId="13665"/>
    <cellStyle name="20% - Ênfase3 6 3 3" xfId="7413"/>
    <cellStyle name="20% - Ênfase3 6 3 3 2" xfId="15690"/>
    <cellStyle name="20% - Ênfase3 6 3 4" xfId="3354"/>
    <cellStyle name="20% - Ênfase3 6 3 4 2" xfId="11631"/>
    <cellStyle name="20% - Ênfase3 6 3 5" xfId="9582"/>
    <cellStyle name="20% - Ênfase3 6 4" xfId="789"/>
    <cellStyle name="20% - Ênfase3 6 4 2" xfId="4892"/>
    <cellStyle name="20% - Ênfase3 6 4 2 2" xfId="13169"/>
    <cellStyle name="20% - Ênfase3 6 4 3" xfId="6917"/>
    <cellStyle name="20% - Ênfase3 6 4 3 2" xfId="15194"/>
    <cellStyle name="20% - Ênfase3 6 4 4" xfId="2849"/>
    <cellStyle name="20% - Ênfase3 6 4 4 2" xfId="11126"/>
    <cellStyle name="20% - Ênfase3 6 4 5" xfId="9078"/>
    <cellStyle name="20% - Ênfase3 6 5" xfId="1839"/>
    <cellStyle name="20% - Ênfase3 6 5 2" xfId="5925"/>
    <cellStyle name="20% - Ênfase3 6 5 2 2" xfId="14202"/>
    <cellStyle name="20% - Ênfase3 6 5 3" xfId="7925"/>
    <cellStyle name="20% - Ênfase3 6 5 3 2" xfId="16202"/>
    <cellStyle name="20% - Ênfase3 6 5 4" xfId="3892"/>
    <cellStyle name="20% - Ênfase3 6 5 4 2" xfId="12169"/>
    <cellStyle name="20% - Ênfase3 6 5 5" xfId="10120"/>
    <cellStyle name="20% - Ênfase3 6 6" xfId="4388"/>
    <cellStyle name="20% - Ênfase3 6 6 2" xfId="12665"/>
    <cellStyle name="20% - Ênfase3 6 7" xfId="6419"/>
    <cellStyle name="20% - Ênfase3 6 7 2" xfId="14696"/>
    <cellStyle name="20% - Ênfase3 6 8" xfId="2340"/>
    <cellStyle name="20% - Ênfase3 6 8 2" xfId="10617"/>
    <cellStyle name="20% - Ênfase3 6 9" xfId="8571"/>
    <cellStyle name="20% - Ênfase3 7" xfId="158"/>
    <cellStyle name="20% - Ênfase3 7 2" xfId="112"/>
    <cellStyle name="20% - Ênfase3 7 2 2" xfId="1208"/>
    <cellStyle name="20% - Ênfase3 7 2 2 2" xfId="5299"/>
    <cellStyle name="20% - Ênfase3 7 2 2 2 2" xfId="13576"/>
    <cellStyle name="20% - Ênfase3 7 2 2 3" xfId="7324"/>
    <cellStyle name="20% - Ênfase3 7 2 2 3 2" xfId="15601"/>
    <cellStyle name="20% - Ênfase3 7 2 2 4" xfId="3264"/>
    <cellStyle name="20% - Ênfase3 7 2 2 4 2" xfId="11541"/>
    <cellStyle name="20% - Ênfase3 7 2 2 5" xfId="9492"/>
    <cellStyle name="20% - Ênfase3 7 2 3" xfId="698"/>
    <cellStyle name="20% - Ênfase3 7 2 3 2" xfId="4803"/>
    <cellStyle name="20% - Ênfase3 7 2 3 2 2" xfId="13080"/>
    <cellStyle name="20% - Ênfase3 7 2 3 3" xfId="6828"/>
    <cellStyle name="20% - Ênfase3 7 2 3 3 2" xfId="15105"/>
    <cellStyle name="20% - Ênfase3 7 2 3 4" xfId="2758"/>
    <cellStyle name="20% - Ênfase3 7 2 3 4 2" xfId="11035"/>
    <cellStyle name="20% - Ênfase3 7 2 3 5" xfId="8987"/>
    <cellStyle name="20% - Ênfase3 7 2 4" xfId="1749"/>
    <cellStyle name="20% - Ênfase3 7 2 4 2" xfId="5836"/>
    <cellStyle name="20% - Ênfase3 7 2 4 2 2" xfId="14113"/>
    <cellStyle name="20% - Ênfase3 7 2 4 3" xfId="7836"/>
    <cellStyle name="20% - Ênfase3 7 2 4 3 2" xfId="16113"/>
    <cellStyle name="20% - Ênfase3 7 2 4 4" xfId="3802"/>
    <cellStyle name="20% - Ênfase3 7 2 4 4 2" xfId="12079"/>
    <cellStyle name="20% - Ênfase3 7 2 4 5" xfId="10030"/>
    <cellStyle name="20% - Ênfase3 7 2 5" xfId="4299"/>
    <cellStyle name="20% - Ênfase3 7 2 5 2" xfId="12576"/>
    <cellStyle name="20% - Ênfase3 7 2 6" xfId="6330"/>
    <cellStyle name="20% - Ênfase3 7 2 6 2" xfId="14607"/>
    <cellStyle name="20% - Ênfase3 7 2 7" xfId="2250"/>
    <cellStyle name="20% - Ênfase3 7 2 7 2" xfId="10527"/>
    <cellStyle name="20% - Ênfase3 7 2 8" xfId="8481"/>
    <cellStyle name="20% - Ênfase3 7 3" xfId="1252"/>
    <cellStyle name="20% - Ênfase3 7 3 2" xfId="5343"/>
    <cellStyle name="20% - Ênfase3 7 3 2 2" xfId="13620"/>
    <cellStyle name="20% - Ênfase3 7 3 3" xfId="7368"/>
    <cellStyle name="20% - Ênfase3 7 3 3 2" xfId="15645"/>
    <cellStyle name="20% - Ênfase3 7 3 4" xfId="3308"/>
    <cellStyle name="20% - Ênfase3 7 3 4 2" xfId="11585"/>
    <cellStyle name="20% - Ênfase3 7 3 5" xfId="9536"/>
    <cellStyle name="20% - Ênfase3 7 4" xfId="743"/>
    <cellStyle name="20% - Ênfase3 7 4 2" xfId="4847"/>
    <cellStyle name="20% - Ênfase3 7 4 2 2" xfId="13124"/>
    <cellStyle name="20% - Ênfase3 7 4 3" xfId="6872"/>
    <cellStyle name="20% - Ênfase3 7 4 3 2" xfId="15149"/>
    <cellStyle name="20% - Ênfase3 7 4 4" xfId="2803"/>
    <cellStyle name="20% - Ênfase3 7 4 4 2" xfId="11080"/>
    <cellStyle name="20% - Ênfase3 7 4 5" xfId="9032"/>
    <cellStyle name="20% - Ênfase3 7 5" xfId="1793"/>
    <cellStyle name="20% - Ênfase3 7 5 2" xfId="5880"/>
    <cellStyle name="20% - Ênfase3 7 5 2 2" xfId="14157"/>
    <cellStyle name="20% - Ênfase3 7 5 3" xfId="7880"/>
    <cellStyle name="20% - Ênfase3 7 5 3 2" xfId="16157"/>
    <cellStyle name="20% - Ênfase3 7 5 4" xfId="3846"/>
    <cellStyle name="20% - Ênfase3 7 5 4 2" xfId="12123"/>
    <cellStyle name="20% - Ênfase3 7 5 5" xfId="10074"/>
    <cellStyle name="20% - Ênfase3 7 6" xfId="4343"/>
    <cellStyle name="20% - Ênfase3 7 6 2" xfId="12620"/>
    <cellStyle name="20% - Ênfase3 7 7" xfId="6374"/>
    <cellStyle name="20% - Ênfase3 7 7 2" xfId="14651"/>
    <cellStyle name="20% - Ênfase3 7 8" xfId="2294"/>
    <cellStyle name="20% - Ênfase3 7 8 2" xfId="10571"/>
    <cellStyle name="20% - Ênfase3 7 9" xfId="8525"/>
    <cellStyle name="20% - Ênfase3 8" xfId="210"/>
    <cellStyle name="20% - Ênfase3 8 2" xfId="213"/>
    <cellStyle name="20% - Ênfase3 8 2 2" xfId="1306"/>
    <cellStyle name="20% - Ênfase3 8 2 2 2" xfId="5396"/>
    <cellStyle name="20% - Ênfase3 8 2 2 2 2" xfId="13673"/>
    <cellStyle name="20% - Ênfase3 8 2 2 3" xfId="7421"/>
    <cellStyle name="20% - Ênfase3 8 2 2 3 2" xfId="15698"/>
    <cellStyle name="20% - Ênfase3 8 2 2 4" xfId="3362"/>
    <cellStyle name="20% - Ênfase3 8 2 2 4 2" xfId="11639"/>
    <cellStyle name="20% - Ênfase3 8 2 2 5" xfId="9590"/>
    <cellStyle name="20% - Ênfase3 8 2 3" xfId="797"/>
    <cellStyle name="20% - Ênfase3 8 2 3 2" xfId="4900"/>
    <cellStyle name="20% - Ênfase3 8 2 3 2 2" xfId="13177"/>
    <cellStyle name="20% - Ênfase3 8 2 3 3" xfId="6925"/>
    <cellStyle name="20% - Ênfase3 8 2 3 3 2" xfId="15202"/>
    <cellStyle name="20% - Ênfase3 8 2 3 4" xfId="2857"/>
    <cellStyle name="20% - Ênfase3 8 2 3 4 2" xfId="11134"/>
    <cellStyle name="20% - Ênfase3 8 2 3 5" xfId="9086"/>
    <cellStyle name="20% - Ênfase3 8 2 4" xfId="1847"/>
    <cellStyle name="20% - Ênfase3 8 2 4 2" xfId="5933"/>
    <cellStyle name="20% - Ênfase3 8 2 4 2 2" xfId="14210"/>
    <cellStyle name="20% - Ênfase3 8 2 4 3" xfId="7933"/>
    <cellStyle name="20% - Ênfase3 8 2 4 3 2" xfId="16210"/>
    <cellStyle name="20% - Ênfase3 8 2 4 4" xfId="3900"/>
    <cellStyle name="20% - Ênfase3 8 2 4 4 2" xfId="12177"/>
    <cellStyle name="20% - Ênfase3 8 2 4 5" xfId="10128"/>
    <cellStyle name="20% - Ênfase3 8 2 5" xfId="4396"/>
    <cellStyle name="20% - Ênfase3 8 2 5 2" xfId="12673"/>
    <cellStyle name="20% - Ênfase3 8 2 6" xfId="6427"/>
    <cellStyle name="20% - Ênfase3 8 2 6 2" xfId="14704"/>
    <cellStyle name="20% - Ênfase3 8 2 7" xfId="2348"/>
    <cellStyle name="20% - Ênfase3 8 2 7 2" xfId="10625"/>
    <cellStyle name="20% - Ênfase3 8 2 8" xfId="8579"/>
    <cellStyle name="20% - Ênfase3 8 3" xfId="1303"/>
    <cellStyle name="20% - Ênfase3 8 3 2" xfId="5393"/>
    <cellStyle name="20% - Ênfase3 8 3 2 2" xfId="13670"/>
    <cellStyle name="20% - Ênfase3 8 3 3" xfId="7418"/>
    <cellStyle name="20% - Ênfase3 8 3 3 2" xfId="15695"/>
    <cellStyle name="20% - Ênfase3 8 3 4" xfId="3359"/>
    <cellStyle name="20% - Ênfase3 8 3 4 2" xfId="11636"/>
    <cellStyle name="20% - Ênfase3 8 3 5" xfId="9587"/>
    <cellStyle name="20% - Ênfase3 8 4" xfId="794"/>
    <cellStyle name="20% - Ênfase3 8 4 2" xfId="4897"/>
    <cellStyle name="20% - Ênfase3 8 4 2 2" xfId="13174"/>
    <cellStyle name="20% - Ênfase3 8 4 3" xfId="6922"/>
    <cellStyle name="20% - Ênfase3 8 4 3 2" xfId="15199"/>
    <cellStyle name="20% - Ênfase3 8 4 4" xfId="2854"/>
    <cellStyle name="20% - Ênfase3 8 4 4 2" xfId="11131"/>
    <cellStyle name="20% - Ênfase3 8 4 5" xfId="9083"/>
    <cellStyle name="20% - Ênfase3 8 5" xfId="1844"/>
    <cellStyle name="20% - Ênfase3 8 5 2" xfId="5930"/>
    <cellStyle name="20% - Ênfase3 8 5 2 2" xfId="14207"/>
    <cellStyle name="20% - Ênfase3 8 5 3" xfId="7930"/>
    <cellStyle name="20% - Ênfase3 8 5 3 2" xfId="16207"/>
    <cellStyle name="20% - Ênfase3 8 5 4" xfId="3897"/>
    <cellStyle name="20% - Ênfase3 8 5 4 2" xfId="12174"/>
    <cellStyle name="20% - Ênfase3 8 5 5" xfId="10125"/>
    <cellStyle name="20% - Ênfase3 8 6" xfId="4393"/>
    <cellStyle name="20% - Ênfase3 8 6 2" xfId="12670"/>
    <cellStyle name="20% - Ênfase3 8 7" xfId="6424"/>
    <cellStyle name="20% - Ênfase3 8 7 2" xfId="14701"/>
    <cellStyle name="20% - Ênfase3 8 8" xfId="2345"/>
    <cellStyle name="20% - Ênfase3 8 8 2" xfId="10622"/>
    <cellStyle name="20% - Ênfase3 8 9" xfId="8576"/>
    <cellStyle name="20% - Ênfase3 9" xfId="218"/>
    <cellStyle name="20% - Ênfase3 9 2" xfId="40"/>
    <cellStyle name="20% - Ênfase3 9 2 2" xfId="1141"/>
    <cellStyle name="20% - Ênfase3 9 2 2 2" xfId="5233"/>
    <cellStyle name="20% - Ênfase3 9 2 2 2 2" xfId="13510"/>
    <cellStyle name="20% - Ênfase3 9 2 2 3" xfId="7258"/>
    <cellStyle name="20% - Ênfase3 9 2 2 3 2" xfId="15535"/>
    <cellStyle name="20% - Ênfase3 9 2 2 4" xfId="3198"/>
    <cellStyle name="20% - Ênfase3 9 2 2 4 2" xfId="11475"/>
    <cellStyle name="20% - Ênfase3 9 2 2 5" xfId="9426"/>
    <cellStyle name="20% - Ênfase3 9 2 3" xfId="633"/>
    <cellStyle name="20% - Ênfase3 9 2 3 2" xfId="4739"/>
    <cellStyle name="20% - Ênfase3 9 2 3 2 2" xfId="13016"/>
    <cellStyle name="20% - Ênfase3 9 2 3 3" xfId="6764"/>
    <cellStyle name="20% - Ênfase3 9 2 3 3 2" xfId="15041"/>
    <cellStyle name="20% - Ênfase3 9 2 3 4" xfId="2694"/>
    <cellStyle name="20% - Ênfase3 9 2 3 4 2" xfId="10971"/>
    <cellStyle name="20% - Ênfase3 9 2 3 5" xfId="8923"/>
    <cellStyle name="20% - Ênfase3 9 2 4" xfId="1685"/>
    <cellStyle name="20% - Ênfase3 9 2 4 2" xfId="5772"/>
    <cellStyle name="20% - Ênfase3 9 2 4 2 2" xfId="14049"/>
    <cellStyle name="20% - Ênfase3 9 2 4 3" xfId="7772"/>
    <cellStyle name="20% - Ênfase3 9 2 4 3 2" xfId="16049"/>
    <cellStyle name="20% - Ênfase3 9 2 4 4" xfId="3738"/>
    <cellStyle name="20% - Ênfase3 9 2 4 4 2" xfId="12015"/>
    <cellStyle name="20% - Ênfase3 9 2 4 5" xfId="9966"/>
    <cellStyle name="20% - Ênfase3 9 2 5" xfId="4235"/>
    <cellStyle name="20% - Ênfase3 9 2 5 2" xfId="12512"/>
    <cellStyle name="20% - Ênfase3 9 2 6" xfId="6266"/>
    <cellStyle name="20% - Ênfase3 9 2 6 2" xfId="14543"/>
    <cellStyle name="20% - Ênfase3 9 2 7" xfId="2185"/>
    <cellStyle name="20% - Ênfase3 9 2 7 2" xfId="10462"/>
    <cellStyle name="20% - Ênfase3 9 2 8" xfId="8417"/>
    <cellStyle name="20% - Ênfase3 9 3" xfId="1311"/>
    <cellStyle name="20% - Ênfase3 9 3 2" xfId="5401"/>
    <cellStyle name="20% - Ênfase3 9 3 2 2" xfId="13678"/>
    <cellStyle name="20% - Ênfase3 9 3 3" xfId="7426"/>
    <cellStyle name="20% - Ênfase3 9 3 3 2" xfId="15703"/>
    <cellStyle name="20% - Ênfase3 9 3 4" xfId="3367"/>
    <cellStyle name="20% - Ênfase3 9 3 4 2" xfId="11644"/>
    <cellStyle name="20% - Ênfase3 9 3 5" xfId="9595"/>
    <cellStyle name="20% - Ênfase3 9 4" xfId="802"/>
    <cellStyle name="20% - Ênfase3 9 4 2" xfId="4905"/>
    <cellStyle name="20% - Ênfase3 9 4 2 2" xfId="13182"/>
    <cellStyle name="20% - Ênfase3 9 4 3" xfId="6930"/>
    <cellStyle name="20% - Ênfase3 9 4 3 2" xfId="15207"/>
    <cellStyle name="20% - Ênfase3 9 4 4" xfId="2862"/>
    <cellStyle name="20% - Ênfase3 9 4 4 2" xfId="11139"/>
    <cellStyle name="20% - Ênfase3 9 4 5" xfId="9091"/>
    <cellStyle name="20% - Ênfase3 9 5" xfId="1852"/>
    <cellStyle name="20% - Ênfase3 9 5 2" xfId="5938"/>
    <cellStyle name="20% - Ênfase3 9 5 2 2" xfId="14215"/>
    <cellStyle name="20% - Ênfase3 9 5 3" xfId="7938"/>
    <cellStyle name="20% - Ênfase3 9 5 3 2" xfId="16215"/>
    <cellStyle name="20% - Ênfase3 9 5 4" xfId="3905"/>
    <cellStyle name="20% - Ênfase3 9 5 4 2" xfId="12182"/>
    <cellStyle name="20% - Ênfase3 9 5 5" xfId="10133"/>
    <cellStyle name="20% - Ênfase3 9 6" xfId="4401"/>
    <cellStyle name="20% - Ênfase3 9 6 2" xfId="12678"/>
    <cellStyle name="20% - Ênfase3 9 7" xfId="6432"/>
    <cellStyle name="20% - Ênfase3 9 7 2" xfId="14709"/>
    <cellStyle name="20% - Ênfase3 9 8" xfId="2353"/>
    <cellStyle name="20% - Ênfase3 9 8 2" xfId="10630"/>
    <cellStyle name="20% - Ênfase3 9 9" xfId="8584"/>
    <cellStyle name="20% - Ênfase4 10" xfId="219"/>
    <cellStyle name="20% - Ênfase4 10 2" xfId="221"/>
    <cellStyle name="20% - Ênfase4 10 2 2" xfId="1314"/>
    <cellStyle name="20% - Ênfase4 10 2 2 2" xfId="5404"/>
    <cellStyle name="20% - Ênfase4 10 2 2 2 2" xfId="13681"/>
    <cellStyle name="20% - Ênfase4 10 2 2 3" xfId="7429"/>
    <cellStyle name="20% - Ênfase4 10 2 2 3 2" xfId="15706"/>
    <cellStyle name="20% - Ênfase4 10 2 2 4" xfId="3370"/>
    <cellStyle name="20% - Ênfase4 10 2 2 4 2" xfId="11647"/>
    <cellStyle name="20% - Ênfase4 10 2 2 5" xfId="9598"/>
    <cellStyle name="20% - Ênfase4 10 2 3" xfId="805"/>
    <cellStyle name="20% - Ênfase4 10 2 3 2" xfId="4908"/>
    <cellStyle name="20% - Ênfase4 10 2 3 2 2" xfId="13185"/>
    <cellStyle name="20% - Ênfase4 10 2 3 3" xfId="6933"/>
    <cellStyle name="20% - Ênfase4 10 2 3 3 2" xfId="15210"/>
    <cellStyle name="20% - Ênfase4 10 2 3 4" xfId="2865"/>
    <cellStyle name="20% - Ênfase4 10 2 3 4 2" xfId="11142"/>
    <cellStyle name="20% - Ênfase4 10 2 3 5" xfId="9094"/>
    <cellStyle name="20% - Ênfase4 10 2 4" xfId="1855"/>
    <cellStyle name="20% - Ênfase4 10 2 4 2" xfId="5941"/>
    <cellStyle name="20% - Ênfase4 10 2 4 2 2" xfId="14218"/>
    <cellStyle name="20% - Ênfase4 10 2 4 3" xfId="7941"/>
    <cellStyle name="20% - Ênfase4 10 2 4 3 2" xfId="16218"/>
    <cellStyle name="20% - Ênfase4 10 2 4 4" xfId="3908"/>
    <cellStyle name="20% - Ênfase4 10 2 4 4 2" xfId="12185"/>
    <cellStyle name="20% - Ênfase4 10 2 4 5" xfId="10136"/>
    <cellStyle name="20% - Ênfase4 10 2 5" xfId="4404"/>
    <cellStyle name="20% - Ênfase4 10 2 5 2" xfId="12681"/>
    <cellStyle name="20% - Ênfase4 10 2 6" xfId="6435"/>
    <cellStyle name="20% - Ênfase4 10 2 6 2" xfId="14712"/>
    <cellStyle name="20% - Ênfase4 10 2 7" xfId="2356"/>
    <cellStyle name="20% - Ênfase4 10 2 7 2" xfId="10633"/>
    <cellStyle name="20% - Ênfase4 10 2 8" xfId="8587"/>
    <cellStyle name="20% - Ênfase4 10 3" xfId="1312"/>
    <cellStyle name="20% - Ênfase4 10 3 2" xfId="5402"/>
    <cellStyle name="20% - Ênfase4 10 3 2 2" xfId="13679"/>
    <cellStyle name="20% - Ênfase4 10 3 3" xfId="7427"/>
    <cellStyle name="20% - Ênfase4 10 3 3 2" xfId="15704"/>
    <cellStyle name="20% - Ênfase4 10 3 4" xfId="3368"/>
    <cellStyle name="20% - Ênfase4 10 3 4 2" xfId="11645"/>
    <cellStyle name="20% - Ênfase4 10 3 5" xfId="9596"/>
    <cellStyle name="20% - Ênfase4 10 4" xfId="803"/>
    <cellStyle name="20% - Ênfase4 10 4 2" xfId="4906"/>
    <cellStyle name="20% - Ênfase4 10 4 2 2" xfId="13183"/>
    <cellStyle name="20% - Ênfase4 10 4 3" xfId="6931"/>
    <cellStyle name="20% - Ênfase4 10 4 3 2" xfId="15208"/>
    <cellStyle name="20% - Ênfase4 10 4 4" xfId="2863"/>
    <cellStyle name="20% - Ênfase4 10 4 4 2" xfId="11140"/>
    <cellStyle name="20% - Ênfase4 10 4 5" xfId="9092"/>
    <cellStyle name="20% - Ênfase4 10 5" xfId="1853"/>
    <cellStyle name="20% - Ênfase4 10 5 2" xfId="5939"/>
    <cellStyle name="20% - Ênfase4 10 5 2 2" xfId="14216"/>
    <cellStyle name="20% - Ênfase4 10 5 3" xfId="7939"/>
    <cellStyle name="20% - Ênfase4 10 5 3 2" xfId="16216"/>
    <cellStyle name="20% - Ênfase4 10 5 4" xfId="3906"/>
    <cellStyle name="20% - Ênfase4 10 5 4 2" xfId="12183"/>
    <cellStyle name="20% - Ênfase4 10 5 5" xfId="10134"/>
    <cellStyle name="20% - Ênfase4 10 6" xfId="4402"/>
    <cellStyle name="20% - Ênfase4 10 6 2" xfId="12679"/>
    <cellStyle name="20% - Ênfase4 10 7" xfId="6433"/>
    <cellStyle name="20% - Ênfase4 10 7 2" xfId="14710"/>
    <cellStyle name="20% - Ênfase4 10 8" xfId="2354"/>
    <cellStyle name="20% - Ênfase4 10 8 2" xfId="10631"/>
    <cellStyle name="20% - Ênfase4 10 9" xfId="8585"/>
    <cellStyle name="20% - Ênfase4 11" xfId="222"/>
    <cellStyle name="20% - Ênfase4 11 2" xfId="1315"/>
    <cellStyle name="20% - Ênfase4 11 2 2" xfId="5405"/>
    <cellStyle name="20% - Ênfase4 11 2 2 2" xfId="13682"/>
    <cellStyle name="20% - Ênfase4 11 2 3" xfId="7430"/>
    <cellStyle name="20% - Ênfase4 11 2 3 2" xfId="15707"/>
    <cellStyle name="20% - Ênfase4 11 2 4" xfId="3371"/>
    <cellStyle name="20% - Ênfase4 11 2 4 2" xfId="11648"/>
    <cellStyle name="20% - Ênfase4 11 2 5" xfId="9599"/>
    <cellStyle name="20% - Ênfase4 11 3" xfId="806"/>
    <cellStyle name="20% - Ênfase4 11 3 2" xfId="4909"/>
    <cellStyle name="20% - Ênfase4 11 3 2 2" xfId="13186"/>
    <cellStyle name="20% - Ênfase4 11 3 3" xfId="6934"/>
    <cellStyle name="20% - Ênfase4 11 3 3 2" xfId="15211"/>
    <cellStyle name="20% - Ênfase4 11 3 4" xfId="2866"/>
    <cellStyle name="20% - Ênfase4 11 3 4 2" xfId="11143"/>
    <cellStyle name="20% - Ênfase4 11 3 5" xfId="9095"/>
    <cellStyle name="20% - Ênfase4 11 4" xfId="1856"/>
    <cellStyle name="20% - Ênfase4 11 4 2" xfId="5942"/>
    <cellStyle name="20% - Ênfase4 11 4 2 2" xfId="14219"/>
    <cellStyle name="20% - Ênfase4 11 4 3" xfId="7942"/>
    <cellStyle name="20% - Ênfase4 11 4 3 2" xfId="16219"/>
    <cellStyle name="20% - Ênfase4 11 4 4" xfId="3909"/>
    <cellStyle name="20% - Ênfase4 11 4 4 2" xfId="12186"/>
    <cellStyle name="20% - Ênfase4 11 4 5" xfId="10137"/>
    <cellStyle name="20% - Ênfase4 11 5" xfId="4405"/>
    <cellStyle name="20% - Ênfase4 11 5 2" xfId="12682"/>
    <cellStyle name="20% - Ênfase4 11 6" xfId="6436"/>
    <cellStyle name="20% - Ênfase4 11 6 2" xfId="14713"/>
    <cellStyle name="20% - Ênfase4 11 7" xfId="2357"/>
    <cellStyle name="20% - Ênfase4 11 7 2" xfId="10634"/>
    <cellStyle name="20% - Ênfase4 11 8" xfId="8588"/>
    <cellStyle name="20% - Ênfase4 12" xfId="225"/>
    <cellStyle name="20% - Ênfase4 12 2" xfId="1318"/>
    <cellStyle name="20% - Ênfase4 12 2 2" xfId="5408"/>
    <cellStyle name="20% - Ênfase4 12 2 2 2" xfId="13685"/>
    <cellStyle name="20% - Ênfase4 12 2 3" xfId="7433"/>
    <cellStyle name="20% - Ênfase4 12 2 3 2" xfId="15710"/>
    <cellStyle name="20% - Ênfase4 12 2 4" xfId="3374"/>
    <cellStyle name="20% - Ênfase4 12 2 4 2" xfId="11651"/>
    <cellStyle name="20% - Ênfase4 12 2 5" xfId="9602"/>
    <cellStyle name="20% - Ênfase4 12 3" xfId="809"/>
    <cellStyle name="20% - Ênfase4 12 3 2" xfId="4912"/>
    <cellStyle name="20% - Ênfase4 12 3 2 2" xfId="13189"/>
    <cellStyle name="20% - Ênfase4 12 3 3" xfId="6937"/>
    <cellStyle name="20% - Ênfase4 12 3 3 2" xfId="15214"/>
    <cellStyle name="20% - Ênfase4 12 3 4" xfId="2869"/>
    <cellStyle name="20% - Ênfase4 12 3 4 2" xfId="11146"/>
    <cellStyle name="20% - Ênfase4 12 3 5" xfId="9098"/>
    <cellStyle name="20% - Ênfase4 12 4" xfId="1859"/>
    <cellStyle name="20% - Ênfase4 12 4 2" xfId="5945"/>
    <cellStyle name="20% - Ênfase4 12 4 2 2" xfId="14222"/>
    <cellStyle name="20% - Ênfase4 12 4 3" xfId="7945"/>
    <cellStyle name="20% - Ênfase4 12 4 3 2" xfId="16222"/>
    <cellStyle name="20% - Ênfase4 12 4 4" xfId="3912"/>
    <cellStyle name="20% - Ênfase4 12 4 4 2" xfId="12189"/>
    <cellStyle name="20% - Ênfase4 12 4 5" xfId="10140"/>
    <cellStyle name="20% - Ênfase4 12 5" xfId="4408"/>
    <cellStyle name="20% - Ênfase4 12 5 2" xfId="12685"/>
    <cellStyle name="20% - Ênfase4 12 6" xfId="6439"/>
    <cellStyle name="20% - Ênfase4 12 6 2" xfId="14716"/>
    <cellStyle name="20% - Ênfase4 12 7" xfId="2360"/>
    <cellStyle name="20% - Ênfase4 12 7 2" xfId="10637"/>
    <cellStyle name="20% - Ênfase4 12 8" xfId="8591"/>
    <cellStyle name="20% - Ênfase4 13" xfId="227"/>
    <cellStyle name="20% - Ênfase4 13 2" xfId="1320"/>
    <cellStyle name="20% - Ênfase4 13 2 2" xfId="5410"/>
    <cellStyle name="20% - Ênfase4 13 2 2 2" xfId="13687"/>
    <cellStyle name="20% - Ênfase4 13 2 3" xfId="7435"/>
    <cellStyle name="20% - Ênfase4 13 2 3 2" xfId="15712"/>
    <cellStyle name="20% - Ênfase4 13 2 4" xfId="3376"/>
    <cellStyle name="20% - Ênfase4 13 2 4 2" xfId="11653"/>
    <cellStyle name="20% - Ênfase4 13 2 5" xfId="9604"/>
    <cellStyle name="20% - Ênfase4 13 3" xfId="811"/>
    <cellStyle name="20% - Ênfase4 13 3 2" xfId="4914"/>
    <cellStyle name="20% - Ênfase4 13 3 2 2" xfId="13191"/>
    <cellStyle name="20% - Ênfase4 13 3 3" xfId="6939"/>
    <cellStyle name="20% - Ênfase4 13 3 3 2" xfId="15216"/>
    <cellStyle name="20% - Ênfase4 13 3 4" xfId="2871"/>
    <cellStyle name="20% - Ênfase4 13 3 4 2" xfId="11148"/>
    <cellStyle name="20% - Ênfase4 13 3 5" xfId="9100"/>
    <cellStyle name="20% - Ênfase4 13 4" xfId="1861"/>
    <cellStyle name="20% - Ênfase4 13 4 2" xfId="5947"/>
    <cellStyle name="20% - Ênfase4 13 4 2 2" xfId="14224"/>
    <cellStyle name="20% - Ênfase4 13 4 3" xfId="7947"/>
    <cellStyle name="20% - Ênfase4 13 4 3 2" xfId="16224"/>
    <cellStyle name="20% - Ênfase4 13 4 4" xfId="3914"/>
    <cellStyle name="20% - Ênfase4 13 4 4 2" xfId="12191"/>
    <cellStyle name="20% - Ênfase4 13 4 5" xfId="10142"/>
    <cellStyle name="20% - Ênfase4 13 5" xfId="4410"/>
    <cellStyle name="20% - Ênfase4 13 5 2" xfId="12687"/>
    <cellStyle name="20% - Ênfase4 13 6" xfId="6441"/>
    <cellStyle name="20% - Ênfase4 13 6 2" xfId="14718"/>
    <cellStyle name="20% - Ênfase4 13 7" xfId="2362"/>
    <cellStyle name="20% - Ênfase4 13 7 2" xfId="10639"/>
    <cellStyle name="20% - Ênfase4 13 8" xfId="8593"/>
    <cellStyle name="20% - Ênfase4 14" xfId="230"/>
    <cellStyle name="20% - Ênfase4 14 2" xfId="1322"/>
    <cellStyle name="20% - Ênfase4 14 2 2" xfId="5412"/>
    <cellStyle name="20% - Ênfase4 14 2 2 2" xfId="13689"/>
    <cellStyle name="20% - Ênfase4 14 2 3" xfId="7437"/>
    <cellStyle name="20% - Ênfase4 14 2 3 2" xfId="15714"/>
    <cellStyle name="20% - Ênfase4 14 2 4" xfId="3378"/>
    <cellStyle name="20% - Ênfase4 14 2 4 2" xfId="11655"/>
    <cellStyle name="20% - Ênfase4 14 2 5" xfId="9606"/>
    <cellStyle name="20% - Ênfase4 14 3" xfId="813"/>
    <cellStyle name="20% - Ênfase4 14 3 2" xfId="4916"/>
    <cellStyle name="20% - Ênfase4 14 3 2 2" xfId="13193"/>
    <cellStyle name="20% - Ênfase4 14 3 3" xfId="6941"/>
    <cellStyle name="20% - Ênfase4 14 3 3 2" xfId="15218"/>
    <cellStyle name="20% - Ênfase4 14 3 4" xfId="2873"/>
    <cellStyle name="20% - Ênfase4 14 3 4 2" xfId="11150"/>
    <cellStyle name="20% - Ênfase4 14 3 5" xfId="9102"/>
    <cellStyle name="20% - Ênfase4 14 4" xfId="1863"/>
    <cellStyle name="20% - Ênfase4 14 4 2" xfId="5949"/>
    <cellStyle name="20% - Ênfase4 14 4 2 2" xfId="14226"/>
    <cellStyle name="20% - Ênfase4 14 4 3" xfId="7949"/>
    <cellStyle name="20% - Ênfase4 14 4 3 2" xfId="16226"/>
    <cellStyle name="20% - Ênfase4 14 4 4" xfId="3916"/>
    <cellStyle name="20% - Ênfase4 14 4 4 2" xfId="12193"/>
    <cellStyle name="20% - Ênfase4 14 4 5" xfId="10144"/>
    <cellStyle name="20% - Ênfase4 14 5" xfId="4412"/>
    <cellStyle name="20% - Ênfase4 14 5 2" xfId="12689"/>
    <cellStyle name="20% - Ênfase4 14 6" xfId="6443"/>
    <cellStyle name="20% - Ênfase4 14 6 2" xfId="14720"/>
    <cellStyle name="20% - Ênfase4 14 7" xfId="2364"/>
    <cellStyle name="20% - Ênfase4 14 7 2" xfId="10641"/>
    <cellStyle name="20% - Ênfase4 14 8" xfId="8595"/>
    <cellStyle name="20% - Ênfase4 15" xfId="233"/>
    <cellStyle name="20% - Ênfase4 15 2" xfId="1324"/>
    <cellStyle name="20% - Ênfase4 15 2 2" xfId="5414"/>
    <cellStyle name="20% - Ênfase4 15 2 2 2" xfId="13691"/>
    <cellStyle name="20% - Ênfase4 15 2 3" xfId="7439"/>
    <cellStyle name="20% - Ênfase4 15 2 3 2" xfId="15716"/>
    <cellStyle name="20% - Ênfase4 15 2 4" xfId="3380"/>
    <cellStyle name="20% - Ênfase4 15 2 4 2" xfId="11657"/>
    <cellStyle name="20% - Ênfase4 15 2 5" xfId="9608"/>
    <cellStyle name="20% - Ênfase4 15 3" xfId="815"/>
    <cellStyle name="20% - Ênfase4 15 3 2" xfId="4918"/>
    <cellStyle name="20% - Ênfase4 15 3 2 2" xfId="13195"/>
    <cellStyle name="20% - Ênfase4 15 3 3" xfId="6943"/>
    <cellStyle name="20% - Ênfase4 15 3 3 2" xfId="15220"/>
    <cellStyle name="20% - Ênfase4 15 3 4" xfId="2875"/>
    <cellStyle name="20% - Ênfase4 15 3 4 2" xfId="11152"/>
    <cellStyle name="20% - Ênfase4 15 3 5" xfId="9104"/>
    <cellStyle name="20% - Ênfase4 15 4" xfId="1865"/>
    <cellStyle name="20% - Ênfase4 15 4 2" xfId="5951"/>
    <cellStyle name="20% - Ênfase4 15 4 2 2" xfId="14228"/>
    <cellStyle name="20% - Ênfase4 15 4 3" xfId="7951"/>
    <cellStyle name="20% - Ênfase4 15 4 3 2" xfId="16228"/>
    <cellStyle name="20% - Ênfase4 15 4 4" xfId="3918"/>
    <cellStyle name="20% - Ênfase4 15 4 4 2" xfId="12195"/>
    <cellStyle name="20% - Ênfase4 15 4 5" xfId="10146"/>
    <cellStyle name="20% - Ênfase4 15 5" xfId="4414"/>
    <cellStyle name="20% - Ênfase4 15 5 2" xfId="12691"/>
    <cellStyle name="20% - Ênfase4 15 6" xfId="6445"/>
    <cellStyle name="20% - Ênfase4 15 6 2" xfId="14722"/>
    <cellStyle name="20% - Ênfase4 15 7" xfId="2366"/>
    <cellStyle name="20% - Ênfase4 15 7 2" xfId="10643"/>
    <cellStyle name="20% - Ênfase4 15 8" xfId="8597"/>
    <cellStyle name="20% - Ênfase4 16" xfId="237"/>
    <cellStyle name="20% - Ênfase4 16 2" xfId="1327"/>
    <cellStyle name="20% - Ênfase4 16 2 2" xfId="5417"/>
    <cellStyle name="20% - Ênfase4 16 2 2 2" xfId="13694"/>
    <cellStyle name="20% - Ênfase4 16 2 3" xfId="7442"/>
    <cellStyle name="20% - Ênfase4 16 2 3 2" xfId="15719"/>
    <cellStyle name="20% - Ênfase4 16 2 4" xfId="3383"/>
    <cellStyle name="20% - Ênfase4 16 2 4 2" xfId="11660"/>
    <cellStyle name="20% - Ênfase4 16 2 5" xfId="9611"/>
    <cellStyle name="20% - Ênfase4 16 3" xfId="818"/>
    <cellStyle name="20% - Ênfase4 16 3 2" xfId="4921"/>
    <cellStyle name="20% - Ênfase4 16 3 2 2" xfId="13198"/>
    <cellStyle name="20% - Ênfase4 16 3 3" xfId="6946"/>
    <cellStyle name="20% - Ênfase4 16 3 3 2" xfId="15223"/>
    <cellStyle name="20% - Ênfase4 16 3 4" xfId="2878"/>
    <cellStyle name="20% - Ênfase4 16 3 4 2" xfId="11155"/>
    <cellStyle name="20% - Ênfase4 16 3 5" xfId="9107"/>
    <cellStyle name="20% - Ênfase4 16 4" xfId="1868"/>
    <cellStyle name="20% - Ênfase4 16 4 2" xfId="5954"/>
    <cellStyle name="20% - Ênfase4 16 4 2 2" xfId="14231"/>
    <cellStyle name="20% - Ênfase4 16 4 3" xfId="7954"/>
    <cellStyle name="20% - Ênfase4 16 4 3 2" xfId="16231"/>
    <cellStyle name="20% - Ênfase4 16 4 4" xfId="3921"/>
    <cellStyle name="20% - Ênfase4 16 4 4 2" xfId="12198"/>
    <cellStyle name="20% - Ênfase4 16 4 5" xfId="10149"/>
    <cellStyle name="20% - Ênfase4 16 5" xfId="4417"/>
    <cellStyle name="20% - Ênfase4 16 5 2" xfId="12694"/>
    <cellStyle name="20% - Ênfase4 16 6" xfId="6448"/>
    <cellStyle name="20% - Ênfase4 16 6 2" xfId="14725"/>
    <cellStyle name="20% - Ênfase4 16 7" xfId="2369"/>
    <cellStyle name="20% - Ênfase4 16 7 2" xfId="10646"/>
    <cellStyle name="20% - Ênfase4 16 8" xfId="8600"/>
    <cellStyle name="20% - Ênfase4 17" xfId="241"/>
    <cellStyle name="20% - Ênfase4 17 2" xfId="1330"/>
    <cellStyle name="20% - Ênfase4 17 2 2" xfId="5420"/>
    <cellStyle name="20% - Ênfase4 17 2 2 2" xfId="13697"/>
    <cellStyle name="20% - Ênfase4 17 2 3" xfId="7445"/>
    <cellStyle name="20% - Ênfase4 17 2 3 2" xfId="15722"/>
    <cellStyle name="20% - Ênfase4 17 2 4" xfId="3386"/>
    <cellStyle name="20% - Ênfase4 17 2 4 2" xfId="11663"/>
    <cellStyle name="20% - Ênfase4 17 2 5" xfId="9614"/>
    <cellStyle name="20% - Ênfase4 17 3" xfId="821"/>
    <cellStyle name="20% - Ênfase4 17 3 2" xfId="4924"/>
    <cellStyle name="20% - Ênfase4 17 3 2 2" xfId="13201"/>
    <cellStyle name="20% - Ênfase4 17 3 3" xfId="6949"/>
    <cellStyle name="20% - Ênfase4 17 3 3 2" xfId="15226"/>
    <cellStyle name="20% - Ênfase4 17 3 4" xfId="2881"/>
    <cellStyle name="20% - Ênfase4 17 3 4 2" xfId="11158"/>
    <cellStyle name="20% - Ênfase4 17 3 5" xfId="9110"/>
    <cellStyle name="20% - Ênfase4 17 4" xfId="1871"/>
    <cellStyle name="20% - Ênfase4 17 4 2" xfId="5957"/>
    <cellStyle name="20% - Ênfase4 17 4 2 2" xfId="14234"/>
    <cellStyle name="20% - Ênfase4 17 4 3" xfId="7957"/>
    <cellStyle name="20% - Ênfase4 17 4 3 2" xfId="16234"/>
    <cellStyle name="20% - Ênfase4 17 4 4" xfId="3924"/>
    <cellStyle name="20% - Ênfase4 17 4 4 2" xfId="12201"/>
    <cellStyle name="20% - Ênfase4 17 4 5" xfId="10152"/>
    <cellStyle name="20% - Ênfase4 17 5" xfId="4420"/>
    <cellStyle name="20% - Ênfase4 17 5 2" xfId="12697"/>
    <cellStyle name="20% - Ênfase4 17 6" xfId="6451"/>
    <cellStyle name="20% - Ênfase4 17 6 2" xfId="14728"/>
    <cellStyle name="20% - Ênfase4 17 7" xfId="2372"/>
    <cellStyle name="20% - Ênfase4 17 7 2" xfId="10649"/>
    <cellStyle name="20% - Ênfase4 17 8" xfId="8603"/>
    <cellStyle name="20% - Ênfase4 18" xfId="244"/>
    <cellStyle name="20% - Ênfase4 18 2" xfId="1332"/>
    <cellStyle name="20% - Ênfase4 18 2 2" xfId="5422"/>
    <cellStyle name="20% - Ênfase4 18 2 2 2" xfId="13699"/>
    <cellStyle name="20% - Ênfase4 18 2 3" xfId="7447"/>
    <cellStyle name="20% - Ênfase4 18 2 3 2" xfId="15724"/>
    <cellStyle name="20% - Ênfase4 18 2 4" xfId="3388"/>
    <cellStyle name="20% - Ênfase4 18 2 4 2" xfId="11665"/>
    <cellStyle name="20% - Ênfase4 18 2 5" xfId="9616"/>
    <cellStyle name="20% - Ênfase4 18 3" xfId="823"/>
    <cellStyle name="20% - Ênfase4 18 3 2" xfId="4926"/>
    <cellStyle name="20% - Ênfase4 18 3 2 2" xfId="13203"/>
    <cellStyle name="20% - Ênfase4 18 3 3" xfId="6951"/>
    <cellStyle name="20% - Ênfase4 18 3 3 2" xfId="15228"/>
    <cellStyle name="20% - Ênfase4 18 3 4" xfId="2883"/>
    <cellStyle name="20% - Ênfase4 18 3 4 2" xfId="11160"/>
    <cellStyle name="20% - Ênfase4 18 3 5" xfId="9112"/>
    <cellStyle name="20% - Ênfase4 18 4" xfId="1873"/>
    <cellStyle name="20% - Ênfase4 18 4 2" xfId="5959"/>
    <cellStyle name="20% - Ênfase4 18 4 2 2" xfId="14236"/>
    <cellStyle name="20% - Ênfase4 18 4 3" xfId="7959"/>
    <cellStyle name="20% - Ênfase4 18 4 3 2" xfId="16236"/>
    <cellStyle name="20% - Ênfase4 18 4 4" xfId="3926"/>
    <cellStyle name="20% - Ênfase4 18 4 4 2" xfId="12203"/>
    <cellStyle name="20% - Ênfase4 18 4 5" xfId="10154"/>
    <cellStyle name="20% - Ênfase4 18 5" xfId="4422"/>
    <cellStyle name="20% - Ênfase4 18 5 2" xfId="12699"/>
    <cellStyle name="20% - Ênfase4 18 6" xfId="6453"/>
    <cellStyle name="20% - Ênfase4 18 6 2" xfId="14730"/>
    <cellStyle name="20% - Ênfase4 18 7" xfId="2374"/>
    <cellStyle name="20% - Ênfase4 18 7 2" xfId="10651"/>
    <cellStyle name="20% - Ênfase4 18 8" xfId="8605"/>
    <cellStyle name="20% - Ênfase4 19" xfId="246"/>
    <cellStyle name="20% - Ênfase4 19 2" xfId="1334"/>
    <cellStyle name="20% - Ênfase4 19 2 2" xfId="5424"/>
    <cellStyle name="20% - Ênfase4 19 2 2 2" xfId="13701"/>
    <cellStyle name="20% - Ênfase4 19 2 3" xfId="7449"/>
    <cellStyle name="20% - Ênfase4 19 2 3 2" xfId="15726"/>
    <cellStyle name="20% - Ênfase4 19 2 4" xfId="3390"/>
    <cellStyle name="20% - Ênfase4 19 2 4 2" xfId="11667"/>
    <cellStyle name="20% - Ênfase4 19 2 5" xfId="9618"/>
    <cellStyle name="20% - Ênfase4 19 3" xfId="825"/>
    <cellStyle name="20% - Ênfase4 19 3 2" xfId="4928"/>
    <cellStyle name="20% - Ênfase4 19 3 2 2" xfId="13205"/>
    <cellStyle name="20% - Ênfase4 19 3 3" xfId="6953"/>
    <cellStyle name="20% - Ênfase4 19 3 3 2" xfId="15230"/>
    <cellStyle name="20% - Ênfase4 19 3 4" xfId="2885"/>
    <cellStyle name="20% - Ênfase4 19 3 4 2" xfId="11162"/>
    <cellStyle name="20% - Ênfase4 19 3 5" xfId="9114"/>
    <cellStyle name="20% - Ênfase4 19 4" xfId="1875"/>
    <cellStyle name="20% - Ênfase4 19 4 2" xfId="5961"/>
    <cellStyle name="20% - Ênfase4 19 4 2 2" xfId="14238"/>
    <cellStyle name="20% - Ênfase4 19 4 3" xfId="7961"/>
    <cellStyle name="20% - Ênfase4 19 4 3 2" xfId="16238"/>
    <cellStyle name="20% - Ênfase4 19 4 4" xfId="3928"/>
    <cellStyle name="20% - Ênfase4 19 4 4 2" xfId="12205"/>
    <cellStyle name="20% - Ênfase4 19 4 5" xfId="10156"/>
    <cellStyle name="20% - Ênfase4 19 5" xfId="4424"/>
    <cellStyle name="20% - Ênfase4 19 5 2" xfId="12701"/>
    <cellStyle name="20% - Ênfase4 19 6" xfId="6455"/>
    <cellStyle name="20% - Ênfase4 19 6 2" xfId="14732"/>
    <cellStyle name="20% - Ênfase4 19 7" xfId="2376"/>
    <cellStyle name="20% - Ênfase4 19 7 2" xfId="10653"/>
    <cellStyle name="20% - Ênfase4 19 8" xfId="8607"/>
    <cellStyle name="20% - Ênfase4 2" xfId="59"/>
    <cellStyle name="20% - Ênfase4 2 2" xfId="248"/>
    <cellStyle name="20% - Ênfase4 2 2 2" xfId="1336"/>
    <cellStyle name="20% - Ênfase4 2 2 2 2" xfId="5426"/>
    <cellStyle name="20% - Ênfase4 2 2 2 2 2" xfId="13703"/>
    <cellStyle name="20% - Ênfase4 2 2 2 3" xfId="7451"/>
    <cellStyle name="20% - Ênfase4 2 2 2 3 2" xfId="15728"/>
    <cellStyle name="20% - Ênfase4 2 2 2 4" xfId="3392"/>
    <cellStyle name="20% - Ênfase4 2 2 2 4 2" xfId="11669"/>
    <cellStyle name="20% - Ênfase4 2 2 2 5" xfId="9620"/>
    <cellStyle name="20% - Ênfase4 2 2 3" xfId="827"/>
    <cellStyle name="20% - Ênfase4 2 2 3 2" xfId="4930"/>
    <cellStyle name="20% - Ênfase4 2 2 3 2 2" xfId="13207"/>
    <cellStyle name="20% - Ênfase4 2 2 3 3" xfId="6955"/>
    <cellStyle name="20% - Ênfase4 2 2 3 3 2" xfId="15232"/>
    <cellStyle name="20% - Ênfase4 2 2 3 4" xfId="2887"/>
    <cellStyle name="20% - Ênfase4 2 2 3 4 2" xfId="11164"/>
    <cellStyle name="20% - Ênfase4 2 2 3 5" xfId="9116"/>
    <cellStyle name="20% - Ênfase4 2 2 4" xfId="1877"/>
    <cellStyle name="20% - Ênfase4 2 2 4 2" xfId="5963"/>
    <cellStyle name="20% - Ênfase4 2 2 4 2 2" xfId="14240"/>
    <cellStyle name="20% - Ênfase4 2 2 4 3" xfId="7963"/>
    <cellStyle name="20% - Ênfase4 2 2 4 3 2" xfId="16240"/>
    <cellStyle name="20% - Ênfase4 2 2 4 4" xfId="3930"/>
    <cellStyle name="20% - Ênfase4 2 2 4 4 2" xfId="12207"/>
    <cellStyle name="20% - Ênfase4 2 2 4 5" xfId="10158"/>
    <cellStyle name="20% - Ênfase4 2 2 5" xfId="4426"/>
    <cellStyle name="20% - Ênfase4 2 2 5 2" xfId="12703"/>
    <cellStyle name="20% - Ênfase4 2 2 6" xfId="6457"/>
    <cellStyle name="20% - Ênfase4 2 2 6 2" xfId="14734"/>
    <cellStyle name="20% - Ênfase4 2 2 7" xfId="2378"/>
    <cellStyle name="20% - Ênfase4 2 2 7 2" xfId="10655"/>
    <cellStyle name="20% - Ênfase4 2 2 8" xfId="8609"/>
    <cellStyle name="20% - Ênfase4 2 3" xfId="1157"/>
    <cellStyle name="20% - Ênfase4 2 3 2" xfId="5249"/>
    <cellStyle name="20% - Ênfase4 2 3 2 2" xfId="13526"/>
    <cellStyle name="20% - Ênfase4 2 3 3" xfId="7274"/>
    <cellStyle name="20% - Ênfase4 2 3 3 2" xfId="15551"/>
    <cellStyle name="20% - Ênfase4 2 3 4" xfId="3214"/>
    <cellStyle name="20% - Ênfase4 2 3 4 2" xfId="11491"/>
    <cellStyle name="20% - Ênfase4 2 3 5" xfId="9442"/>
    <cellStyle name="20% - Ênfase4 2 4" xfId="648"/>
    <cellStyle name="20% - Ênfase4 2 4 2" xfId="4754"/>
    <cellStyle name="20% - Ênfase4 2 4 2 2" xfId="13031"/>
    <cellStyle name="20% - Ênfase4 2 4 3" xfId="6779"/>
    <cellStyle name="20% - Ênfase4 2 4 3 2" xfId="15056"/>
    <cellStyle name="20% - Ênfase4 2 4 4" xfId="2709"/>
    <cellStyle name="20% - Ênfase4 2 4 4 2" xfId="10986"/>
    <cellStyle name="20% - Ênfase4 2 4 5" xfId="8938"/>
    <cellStyle name="20% - Ênfase4 2 5" xfId="1700"/>
    <cellStyle name="20% - Ênfase4 2 5 2" xfId="5787"/>
    <cellStyle name="20% - Ênfase4 2 5 2 2" xfId="14064"/>
    <cellStyle name="20% - Ênfase4 2 5 3" xfId="7787"/>
    <cellStyle name="20% - Ênfase4 2 5 3 2" xfId="16064"/>
    <cellStyle name="20% - Ênfase4 2 5 4" xfId="3753"/>
    <cellStyle name="20% - Ênfase4 2 5 4 2" xfId="12030"/>
    <cellStyle name="20% - Ênfase4 2 5 5" xfId="9981"/>
    <cellStyle name="20% - Ênfase4 2 6" xfId="4250"/>
    <cellStyle name="20% - Ênfase4 2 6 2" xfId="12527"/>
    <cellStyle name="20% - Ênfase4 2 7" xfId="6281"/>
    <cellStyle name="20% - Ênfase4 2 7 2" xfId="14558"/>
    <cellStyle name="20% - Ênfase4 2 8" xfId="2200"/>
    <cellStyle name="20% - Ênfase4 2 8 2" xfId="10477"/>
    <cellStyle name="20% - Ênfase4 2 9" xfId="8432"/>
    <cellStyle name="20% - Ênfase4 20" xfId="234"/>
    <cellStyle name="20% - Ênfase4 20 2" xfId="1325"/>
    <cellStyle name="20% - Ênfase4 20 2 2" xfId="5415"/>
    <cellStyle name="20% - Ênfase4 20 2 2 2" xfId="13692"/>
    <cellStyle name="20% - Ênfase4 20 2 3" xfId="7440"/>
    <cellStyle name="20% - Ênfase4 20 2 3 2" xfId="15717"/>
    <cellStyle name="20% - Ênfase4 20 2 4" xfId="3381"/>
    <cellStyle name="20% - Ênfase4 20 2 4 2" xfId="11658"/>
    <cellStyle name="20% - Ênfase4 20 2 5" xfId="9609"/>
    <cellStyle name="20% - Ênfase4 20 3" xfId="816"/>
    <cellStyle name="20% - Ênfase4 20 3 2" xfId="4919"/>
    <cellStyle name="20% - Ênfase4 20 3 2 2" xfId="13196"/>
    <cellStyle name="20% - Ênfase4 20 3 3" xfId="6944"/>
    <cellStyle name="20% - Ênfase4 20 3 3 2" xfId="15221"/>
    <cellStyle name="20% - Ênfase4 20 3 4" xfId="2876"/>
    <cellStyle name="20% - Ênfase4 20 3 4 2" xfId="11153"/>
    <cellStyle name="20% - Ênfase4 20 3 5" xfId="9105"/>
    <cellStyle name="20% - Ênfase4 20 4" xfId="1866"/>
    <cellStyle name="20% - Ênfase4 20 4 2" xfId="5952"/>
    <cellStyle name="20% - Ênfase4 20 4 2 2" xfId="14229"/>
    <cellStyle name="20% - Ênfase4 20 4 3" xfId="7952"/>
    <cellStyle name="20% - Ênfase4 20 4 3 2" xfId="16229"/>
    <cellStyle name="20% - Ênfase4 20 4 4" xfId="3919"/>
    <cellStyle name="20% - Ênfase4 20 4 4 2" xfId="12196"/>
    <cellStyle name="20% - Ênfase4 20 4 5" xfId="10147"/>
    <cellStyle name="20% - Ênfase4 20 5" xfId="4415"/>
    <cellStyle name="20% - Ênfase4 20 5 2" xfId="12692"/>
    <cellStyle name="20% - Ênfase4 20 6" xfId="6446"/>
    <cellStyle name="20% - Ênfase4 20 6 2" xfId="14723"/>
    <cellStyle name="20% - Ênfase4 20 7" xfId="2367"/>
    <cellStyle name="20% - Ênfase4 20 7 2" xfId="10644"/>
    <cellStyle name="20% - Ênfase4 20 8" xfId="8598"/>
    <cellStyle name="20% - Ênfase4 21" xfId="238"/>
    <cellStyle name="20% - Ênfase4 21 2" xfId="1328"/>
    <cellStyle name="20% - Ênfase4 21 2 2" xfId="5418"/>
    <cellStyle name="20% - Ênfase4 21 2 2 2" xfId="13695"/>
    <cellStyle name="20% - Ênfase4 21 2 3" xfId="7443"/>
    <cellStyle name="20% - Ênfase4 21 2 3 2" xfId="15720"/>
    <cellStyle name="20% - Ênfase4 21 2 4" xfId="3384"/>
    <cellStyle name="20% - Ênfase4 21 2 4 2" xfId="11661"/>
    <cellStyle name="20% - Ênfase4 21 2 5" xfId="9612"/>
    <cellStyle name="20% - Ênfase4 21 3" xfId="819"/>
    <cellStyle name="20% - Ênfase4 21 3 2" xfId="4922"/>
    <cellStyle name="20% - Ênfase4 21 3 2 2" xfId="13199"/>
    <cellStyle name="20% - Ênfase4 21 3 3" xfId="6947"/>
    <cellStyle name="20% - Ênfase4 21 3 3 2" xfId="15224"/>
    <cellStyle name="20% - Ênfase4 21 3 4" xfId="2879"/>
    <cellStyle name="20% - Ênfase4 21 3 4 2" xfId="11156"/>
    <cellStyle name="20% - Ênfase4 21 3 5" xfId="9108"/>
    <cellStyle name="20% - Ênfase4 21 4" xfId="1869"/>
    <cellStyle name="20% - Ênfase4 21 4 2" xfId="5955"/>
    <cellStyle name="20% - Ênfase4 21 4 2 2" xfId="14232"/>
    <cellStyle name="20% - Ênfase4 21 4 3" xfId="7955"/>
    <cellStyle name="20% - Ênfase4 21 4 3 2" xfId="16232"/>
    <cellStyle name="20% - Ênfase4 21 4 4" xfId="3922"/>
    <cellStyle name="20% - Ênfase4 21 4 4 2" xfId="12199"/>
    <cellStyle name="20% - Ênfase4 21 4 5" xfId="10150"/>
    <cellStyle name="20% - Ênfase4 21 5" xfId="4418"/>
    <cellStyle name="20% - Ênfase4 21 5 2" xfId="12695"/>
    <cellStyle name="20% - Ênfase4 21 6" xfId="6449"/>
    <cellStyle name="20% - Ênfase4 21 6 2" xfId="14726"/>
    <cellStyle name="20% - Ênfase4 21 7" xfId="2370"/>
    <cellStyle name="20% - Ênfase4 21 7 2" xfId="10647"/>
    <cellStyle name="20% - Ênfase4 21 8" xfId="8601"/>
    <cellStyle name="20% - Ênfase4 22" xfId="242"/>
    <cellStyle name="20% - Ênfase4 3" xfId="74"/>
    <cellStyle name="20% - Ênfase4 3 2" xfId="45"/>
    <cellStyle name="20% - Ênfase4 3 2 2" xfId="1145"/>
    <cellStyle name="20% - Ênfase4 3 2 2 2" xfId="5237"/>
    <cellStyle name="20% - Ênfase4 3 2 2 2 2" xfId="13514"/>
    <cellStyle name="20% - Ênfase4 3 2 2 3" xfId="7262"/>
    <cellStyle name="20% - Ênfase4 3 2 2 3 2" xfId="15539"/>
    <cellStyle name="20% - Ênfase4 3 2 2 4" xfId="3202"/>
    <cellStyle name="20% - Ênfase4 3 2 2 4 2" xfId="11479"/>
    <cellStyle name="20% - Ênfase4 3 2 2 5" xfId="9430"/>
    <cellStyle name="20% - Ênfase4 3 2 3" xfId="637"/>
    <cellStyle name="20% - Ênfase4 3 2 3 2" xfId="4743"/>
    <cellStyle name="20% - Ênfase4 3 2 3 2 2" xfId="13020"/>
    <cellStyle name="20% - Ênfase4 3 2 3 3" xfId="6768"/>
    <cellStyle name="20% - Ênfase4 3 2 3 3 2" xfId="15045"/>
    <cellStyle name="20% - Ênfase4 3 2 3 4" xfId="2698"/>
    <cellStyle name="20% - Ênfase4 3 2 3 4 2" xfId="10975"/>
    <cellStyle name="20% - Ênfase4 3 2 3 5" xfId="8927"/>
    <cellStyle name="20% - Ênfase4 3 2 4" xfId="1689"/>
    <cellStyle name="20% - Ênfase4 3 2 4 2" xfId="5776"/>
    <cellStyle name="20% - Ênfase4 3 2 4 2 2" xfId="14053"/>
    <cellStyle name="20% - Ênfase4 3 2 4 3" xfId="7776"/>
    <cellStyle name="20% - Ênfase4 3 2 4 3 2" xfId="16053"/>
    <cellStyle name="20% - Ênfase4 3 2 4 4" xfId="3742"/>
    <cellStyle name="20% - Ênfase4 3 2 4 4 2" xfId="12019"/>
    <cellStyle name="20% - Ênfase4 3 2 4 5" xfId="9970"/>
    <cellStyle name="20% - Ênfase4 3 2 5" xfId="4239"/>
    <cellStyle name="20% - Ênfase4 3 2 5 2" xfId="12516"/>
    <cellStyle name="20% - Ênfase4 3 2 6" xfId="6270"/>
    <cellStyle name="20% - Ênfase4 3 2 6 2" xfId="14547"/>
    <cellStyle name="20% - Ênfase4 3 2 7" xfId="2189"/>
    <cellStyle name="20% - Ênfase4 3 2 7 2" xfId="10466"/>
    <cellStyle name="20% - Ênfase4 3 2 8" xfId="8421"/>
    <cellStyle name="20% - Ênfase4 3 3" xfId="1171"/>
    <cellStyle name="20% - Ênfase4 3 3 2" xfId="5263"/>
    <cellStyle name="20% - Ênfase4 3 3 2 2" xfId="13540"/>
    <cellStyle name="20% - Ênfase4 3 3 3" xfId="7288"/>
    <cellStyle name="20% - Ênfase4 3 3 3 2" xfId="15565"/>
    <cellStyle name="20% - Ênfase4 3 3 4" xfId="3228"/>
    <cellStyle name="20% - Ênfase4 3 3 4 2" xfId="11505"/>
    <cellStyle name="20% - Ênfase4 3 3 5" xfId="9456"/>
    <cellStyle name="20% - Ênfase4 3 4" xfId="661"/>
    <cellStyle name="20% - Ênfase4 3 4 2" xfId="4767"/>
    <cellStyle name="20% - Ênfase4 3 4 2 2" xfId="13044"/>
    <cellStyle name="20% - Ênfase4 3 4 3" xfId="6792"/>
    <cellStyle name="20% - Ênfase4 3 4 3 2" xfId="15069"/>
    <cellStyle name="20% - Ênfase4 3 4 4" xfId="2722"/>
    <cellStyle name="20% - Ênfase4 3 4 4 2" xfId="10999"/>
    <cellStyle name="20% - Ênfase4 3 4 5" xfId="8951"/>
    <cellStyle name="20% - Ênfase4 3 5" xfId="1713"/>
    <cellStyle name="20% - Ênfase4 3 5 2" xfId="5800"/>
    <cellStyle name="20% - Ênfase4 3 5 2 2" xfId="14077"/>
    <cellStyle name="20% - Ênfase4 3 5 3" xfId="7800"/>
    <cellStyle name="20% - Ênfase4 3 5 3 2" xfId="16077"/>
    <cellStyle name="20% - Ênfase4 3 5 4" xfId="3766"/>
    <cellStyle name="20% - Ênfase4 3 5 4 2" xfId="12043"/>
    <cellStyle name="20% - Ênfase4 3 5 5" xfId="9994"/>
    <cellStyle name="20% - Ênfase4 3 6" xfId="4263"/>
    <cellStyle name="20% - Ênfase4 3 6 2" xfId="12540"/>
    <cellStyle name="20% - Ênfase4 3 7" xfId="6294"/>
    <cellStyle name="20% - Ênfase4 3 7 2" xfId="14571"/>
    <cellStyle name="20% - Ênfase4 3 8" xfId="2214"/>
    <cellStyle name="20% - Ênfase4 3 8 2" xfId="10491"/>
    <cellStyle name="20% - Ênfase4 3 9" xfId="8445"/>
    <cellStyle name="20% - Ênfase4 4" xfId="249"/>
    <cellStyle name="20% - Ênfase4 4 2" xfId="250"/>
    <cellStyle name="20% - Ênfase4 4 2 2" xfId="1338"/>
    <cellStyle name="20% - Ênfase4 4 2 2 2" xfId="5428"/>
    <cellStyle name="20% - Ênfase4 4 2 2 2 2" xfId="13705"/>
    <cellStyle name="20% - Ênfase4 4 2 2 3" xfId="7453"/>
    <cellStyle name="20% - Ênfase4 4 2 2 3 2" xfId="15730"/>
    <cellStyle name="20% - Ênfase4 4 2 2 4" xfId="3394"/>
    <cellStyle name="20% - Ênfase4 4 2 2 4 2" xfId="11671"/>
    <cellStyle name="20% - Ênfase4 4 2 2 5" xfId="9622"/>
    <cellStyle name="20% - Ênfase4 4 2 3" xfId="829"/>
    <cellStyle name="20% - Ênfase4 4 2 3 2" xfId="4932"/>
    <cellStyle name="20% - Ênfase4 4 2 3 2 2" xfId="13209"/>
    <cellStyle name="20% - Ênfase4 4 2 3 3" xfId="6957"/>
    <cellStyle name="20% - Ênfase4 4 2 3 3 2" xfId="15234"/>
    <cellStyle name="20% - Ênfase4 4 2 3 4" xfId="2889"/>
    <cellStyle name="20% - Ênfase4 4 2 3 4 2" xfId="11166"/>
    <cellStyle name="20% - Ênfase4 4 2 3 5" xfId="9118"/>
    <cellStyle name="20% - Ênfase4 4 2 4" xfId="1879"/>
    <cellStyle name="20% - Ênfase4 4 2 4 2" xfId="5965"/>
    <cellStyle name="20% - Ênfase4 4 2 4 2 2" xfId="14242"/>
    <cellStyle name="20% - Ênfase4 4 2 4 3" xfId="7965"/>
    <cellStyle name="20% - Ênfase4 4 2 4 3 2" xfId="16242"/>
    <cellStyle name="20% - Ênfase4 4 2 4 4" xfId="3932"/>
    <cellStyle name="20% - Ênfase4 4 2 4 4 2" xfId="12209"/>
    <cellStyle name="20% - Ênfase4 4 2 4 5" xfId="10160"/>
    <cellStyle name="20% - Ênfase4 4 2 5" xfId="4428"/>
    <cellStyle name="20% - Ênfase4 4 2 5 2" xfId="12705"/>
    <cellStyle name="20% - Ênfase4 4 2 6" xfId="6459"/>
    <cellStyle name="20% - Ênfase4 4 2 6 2" xfId="14736"/>
    <cellStyle name="20% - Ênfase4 4 2 7" xfId="2380"/>
    <cellStyle name="20% - Ênfase4 4 2 7 2" xfId="10657"/>
    <cellStyle name="20% - Ênfase4 4 2 8" xfId="8611"/>
    <cellStyle name="20% - Ênfase4 4 3" xfId="1337"/>
    <cellStyle name="20% - Ênfase4 4 3 2" xfId="5427"/>
    <cellStyle name="20% - Ênfase4 4 3 2 2" xfId="13704"/>
    <cellStyle name="20% - Ênfase4 4 3 3" xfId="7452"/>
    <cellStyle name="20% - Ênfase4 4 3 3 2" xfId="15729"/>
    <cellStyle name="20% - Ênfase4 4 3 4" xfId="3393"/>
    <cellStyle name="20% - Ênfase4 4 3 4 2" xfId="11670"/>
    <cellStyle name="20% - Ênfase4 4 3 5" xfId="9621"/>
    <cellStyle name="20% - Ênfase4 4 4" xfId="828"/>
    <cellStyle name="20% - Ênfase4 4 4 2" xfId="4931"/>
    <cellStyle name="20% - Ênfase4 4 4 2 2" xfId="13208"/>
    <cellStyle name="20% - Ênfase4 4 4 3" xfId="6956"/>
    <cellStyle name="20% - Ênfase4 4 4 3 2" xfId="15233"/>
    <cellStyle name="20% - Ênfase4 4 4 4" xfId="2888"/>
    <cellStyle name="20% - Ênfase4 4 4 4 2" xfId="11165"/>
    <cellStyle name="20% - Ênfase4 4 4 5" xfId="9117"/>
    <cellStyle name="20% - Ênfase4 4 5" xfId="1878"/>
    <cellStyle name="20% - Ênfase4 4 5 2" xfId="5964"/>
    <cellStyle name="20% - Ênfase4 4 5 2 2" xfId="14241"/>
    <cellStyle name="20% - Ênfase4 4 5 3" xfId="7964"/>
    <cellStyle name="20% - Ênfase4 4 5 3 2" xfId="16241"/>
    <cellStyle name="20% - Ênfase4 4 5 4" xfId="3931"/>
    <cellStyle name="20% - Ênfase4 4 5 4 2" xfId="12208"/>
    <cellStyle name="20% - Ênfase4 4 5 5" xfId="10159"/>
    <cellStyle name="20% - Ênfase4 4 6" xfId="4427"/>
    <cellStyle name="20% - Ênfase4 4 6 2" xfId="12704"/>
    <cellStyle name="20% - Ênfase4 4 7" xfId="6458"/>
    <cellStyle name="20% - Ênfase4 4 7 2" xfId="14735"/>
    <cellStyle name="20% - Ênfase4 4 8" xfId="2379"/>
    <cellStyle name="20% - Ênfase4 4 8 2" xfId="10656"/>
    <cellStyle name="20% - Ênfase4 4 9" xfId="8610"/>
    <cellStyle name="20% - Ênfase4 5" xfId="251"/>
    <cellStyle name="20% - Ênfase4 5 2" xfId="252"/>
    <cellStyle name="20% - Ênfase4 5 2 2" xfId="1340"/>
    <cellStyle name="20% - Ênfase4 5 2 2 2" xfId="5430"/>
    <cellStyle name="20% - Ênfase4 5 2 2 2 2" xfId="13707"/>
    <cellStyle name="20% - Ênfase4 5 2 2 3" xfId="7455"/>
    <cellStyle name="20% - Ênfase4 5 2 2 3 2" xfId="15732"/>
    <cellStyle name="20% - Ênfase4 5 2 2 4" xfId="3396"/>
    <cellStyle name="20% - Ênfase4 5 2 2 4 2" xfId="11673"/>
    <cellStyle name="20% - Ênfase4 5 2 2 5" xfId="9624"/>
    <cellStyle name="20% - Ênfase4 5 2 3" xfId="831"/>
    <cellStyle name="20% - Ênfase4 5 2 3 2" xfId="4934"/>
    <cellStyle name="20% - Ênfase4 5 2 3 2 2" xfId="13211"/>
    <cellStyle name="20% - Ênfase4 5 2 3 3" xfId="6959"/>
    <cellStyle name="20% - Ênfase4 5 2 3 3 2" xfId="15236"/>
    <cellStyle name="20% - Ênfase4 5 2 3 4" xfId="2891"/>
    <cellStyle name="20% - Ênfase4 5 2 3 4 2" xfId="11168"/>
    <cellStyle name="20% - Ênfase4 5 2 3 5" xfId="9120"/>
    <cellStyle name="20% - Ênfase4 5 2 4" xfId="1881"/>
    <cellStyle name="20% - Ênfase4 5 2 4 2" xfId="5967"/>
    <cellStyle name="20% - Ênfase4 5 2 4 2 2" xfId="14244"/>
    <cellStyle name="20% - Ênfase4 5 2 4 3" xfId="7967"/>
    <cellStyle name="20% - Ênfase4 5 2 4 3 2" xfId="16244"/>
    <cellStyle name="20% - Ênfase4 5 2 4 4" xfId="3934"/>
    <cellStyle name="20% - Ênfase4 5 2 4 4 2" xfId="12211"/>
    <cellStyle name="20% - Ênfase4 5 2 4 5" xfId="10162"/>
    <cellStyle name="20% - Ênfase4 5 2 5" xfId="4430"/>
    <cellStyle name="20% - Ênfase4 5 2 5 2" xfId="12707"/>
    <cellStyle name="20% - Ênfase4 5 2 6" xfId="6461"/>
    <cellStyle name="20% - Ênfase4 5 2 6 2" xfId="14738"/>
    <cellStyle name="20% - Ênfase4 5 2 7" xfId="2382"/>
    <cellStyle name="20% - Ênfase4 5 2 7 2" xfId="10659"/>
    <cellStyle name="20% - Ênfase4 5 2 8" xfId="8613"/>
    <cellStyle name="20% - Ênfase4 5 3" xfId="1339"/>
    <cellStyle name="20% - Ênfase4 5 3 2" xfId="5429"/>
    <cellStyle name="20% - Ênfase4 5 3 2 2" xfId="13706"/>
    <cellStyle name="20% - Ênfase4 5 3 3" xfId="7454"/>
    <cellStyle name="20% - Ênfase4 5 3 3 2" xfId="15731"/>
    <cellStyle name="20% - Ênfase4 5 3 4" xfId="3395"/>
    <cellStyle name="20% - Ênfase4 5 3 4 2" xfId="11672"/>
    <cellStyle name="20% - Ênfase4 5 3 5" xfId="9623"/>
    <cellStyle name="20% - Ênfase4 5 4" xfId="830"/>
    <cellStyle name="20% - Ênfase4 5 4 2" xfId="4933"/>
    <cellStyle name="20% - Ênfase4 5 4 2 2" xfId="13210"/>
    <cellStyle name="20% - Ênfase4 5 4 3" xfId="6958"/>
    <cellStyle name="20% - Ênfase4 5 4 3 2" xfId="15235"/>
    <cellStyle name="20% - Ênfase4 5 4 4" xfId="2890"/>
    <cellStyle name="20% - Ênfase4 5 4 4 2" xfId="11167"/>
    <cellStyle name="20% - Ênfase4 5 4 5" xfId="9119"/>
    <cellStyle name="20% - Ênfase4 5 5" xfId="1880"/>
    <cellStyle name="20% - Ênfase4 5 5 2" xfId="5966"/>
    <cellStyle name="20% - Ênfase4 5 5 2 2" xfId="14243"/>
    <cellStyle name="20% - Ênfase4 5 5 3" xfId="7966"/>
    <cellStyle name="20% - Ênfase4 5 5 3 2" xfId="16243"/>
    <cellStyle name="20% - Ênfase4 5 5 4" xfId="3933"/>
    <cellStyle name="20% - Ênfase4 5 5 4 2" xfId="12210"/>
    <cellStyle name="20% - Ênfase4 5 5 5" xfId="10161"/>
    <cellStyle name="20% - Ênfase4 5 6" xfId="4429"/>
    <cellStyle name="20% - Ênfase4 5 6 2" xfId="12706"/>
    <cellStyle name="20% - Ênfase4 5 7" xfId="6460"/>
    <cellStyle name="20% - Ênfase4 5 7 2" xfId="14737"/>
    <cellStyle name="20% - Ênfase4 5 8" xfId="2381"/>
    <cellStyle name="20% - Ênfase4 5 8 2" xfId="10658"/>
    <cellStyle name="20% - Ênfase4 5 9" xfId="8612"/>
    <cellStyle name="20% - Ênfase4 6" xfId="254"/>
    <cellStyle name="20% - Ênfase4 6 2" xfId="256"/>
    <cellStyle name="20% - Ênfase4 6 2 2" xfId="1344"/>
    <cellStyle name="20% - Ênfase4 6 2 2 2" xfId="5434"/>
    <cellStyle name="20% - Ênfase4 6 2 2 2 2" xfId="13711"/>
    <cellStyle name="20% - Ênfase4 6 2 2 3" xfId="7459"/>
    <cellStyle name="20% - Ênfase4 6 2 2 3 2" xfId="15736"/>
    <cellStyle name="20% - Ênfase4 6 2 2 4" xfId="3400"/>
    <cellStyle name="20% - Ênfase4 6 2 2 4 2" xfId="11677"/>
    <cellStyle name="20% - Ênfase4 6 2 2 5" xfId="9628"/>
    <cellStyle name="20% - Ênfase4 6 2 3" xfId="835"/>
    <cellStyle name="20% - Ênfase4 6 2 3 2" xfId="4938"/>
    <cellStyle name="20% - Ênfase4 6 2 3 2 2" xfId="13215"/>
    <cellStyle name="20% - Ênfase4 6 2 3 3" xfId="6963"/>
    <cellStyle name="20% - Ênfase4 6 2 3 3 2" xfId="15240"/>
    <cellStyle name="20% - Ênfase4 6 2 3 4" xfId="2895"/>
    <cellStyle name="20% - Ênfase4 6 2 3 4 2" xfId="11172"/>
    <cellStyle name="20% - Ênfase4 6 2 3 5" xfId="9124"/>
    <cellStyle name="20% - Ênfase4 6 2 4" xfId="1885"/>
    <cellStyle name="20% - Ênfase4 6 2 4 2" xfId="5971"/>
    <cellStyle name="20% - Ênfase4 6 2 4 2 2" xfId="14248"/>
    <cellStyle name="20% - Ênfase4 6 2 4 3" xfId="7971"/>
    <cellStyle name="20% - Ênfase4 6 2 4 3 2" xfId="16248"/>
    <cellStyle name="20% - Ênfase4 6 2 4 4" xfId="3938"/>
    <cellStyle name="20% - Ênfase4 6 2 4 4 2" xfId="12215"/>
    <cellStyle name="20% - Ênfase4 6 2 4 5" xfId="10166"/>
    <cellStyle name="20% - Ênfase4 6 2 5" xfId="4434"/>
    <cellStyle name="20% - Ênfase4 6 2 5 2" xfId="12711"/>
    <cellStyle name="20% - Ênfase4 6 2 6" xfId="6465"/>
    <cellStyle name="20% - Ênfase4 6 2 6 2" xfId="14742"/>
    <cellStyle name="20% - Ênfase4 6 2 7" xfId="2386"/>
    <cellStyle name="20% - Ênfase4 6 2 7 2" xfId="10663"/>
    <cellStyle name="20% - Ênfase4 6 2 8" xfId="8617"/>
    <cellStyle name="20% - Ênfase4 6 3" xfId="1342"/>
    <cellStyle name="20% - Ênfase4 6 3 2" xfId="5432"/>
    <cellStyle name="20% - Ênfase4 6 3 2 2" xfId="13709"/>
    <cellStyle name="20% - Ênfase4 6 3 3" xfId="7457"/>
    <cellStyle name="20% - Ênfase4 6 3 3 2" xfId="15734"/>
    <cellStyle name="20% - Ênfase4 6 3 4" xfId="3398"/>
    <cellStyle name="20% - Ênfase4 6 3 4 2" xfId="11675"/>
    <cellStyle name="20% - Ênfase4 6 3 5" xfId="9626"/>
    <cellStyle name="20% - Ênfase4 6 4" xfId="833"/>
    <cellStyle name="20% - Ênfase4 6 4 2" xfId="4936"/>
    <cellStyle name="20% - Ênfase4 6 4 2 2" xfId="13213"/>
    <cellStyle name="20% - Ênfase4 6 4 3" xfId="6961"/>
    <cellStyle name="20% - Ênfase4 6 4 3 2" xfId="15238"/>
    <cellStyle name="20% - Ênfase4 6 4 4" xfId="2893"/>
    <cellStyle name="20% - Ênfase4 6 4 4 2" xfId="11170"/>
    <cellStyle name="20% - Ênfase4 6 4 5" xfId="9122"/>
    <cellStyle name="20% - Ênfase4 6 5" xfId="1883"/>
    <cellStyle name="20% - Ênfase4 6 5 2" xfId="5969"/>
    <cellStyle name="20% - Ênfase4 6 5 2 2" xfId="14246"/>
    <cellStyle name="20% - Ênfase4 6 5 3" xfId="7969"/>
    <cellStyle name="20% - Ênfase4 6 5 3 2" xfId="16246"/>
    <cellStyle name="20% - Ênfase4 6 5 4" xfId="3936"/>
    <cellStyle name="20% - Ênfase4 6 5 4 2" xfId="12213"/>
    <cellStyle name="20% - Ênfase4 6 5 5" xfId="10164"/>
    <cellStyle name="20% - Ênfase4 6 6" xfId="4432"/>
    <cellStyle name="20% - Ênfase4 6 6 2" xfId="12709"/>
    <cellStyle name="20% - Ênfase4 6 7" xfId="6463"/>
    <cellStyle name="20% - Ênfase4 6 7 2" xfId="14740"/>
    <cellStyle name="20% - Ênfase4 6 8" xfId="2384"/>
    <cellStyle name="20% - Ênfase4 6 8 2" xfId="10661"/>
    <cellStyle name="20% - Ênfase4 6 9" xfId="8615"/>
    <cellStyle name="20% - Ênfase4 7" xfId="161"/>
    <cellStyle name="20% - Ênfase4 7 2" xfId="258"/>
    <cellStyle name="20% - Ênfase4 7 2 2" xfId="1346"/>
    <cellStyle name="20% - Ênfase4 7 2 2 2" xfId="5436"/>
    <cellStyle name="20% - Ênfase4 7 2 2 2 2" xfId="13713"/>
    <cellStyle name="20% - Ênfase4 7 2 2 3" xfId="7461"/>
    <cellStyle name="20% - Ênfase4 7 2 2 3 2" xfId="15738"/>
    <cellStyle name="20% - Ênfase4 7 2 2 4" xfId="3402"/>
    <cellStyle name="20% - Ênfase4 7 2 2 4 2" xfId="11679"/>
    <cellStyle name="20% - Ênfase4 7 2 2 5" xfId="9630"/>
    <cellStyle name="20% - Ênfase4 7 2 3" xfId="837"/>
    <cellStyle name="20% - Ênfase4 7 2 3 2" xfId="4940"/>
    <cellStyle name="20% - Ênfase4 7 2 3 2 2" xfId="13217"/>
    <cellStyle name="20% - Ênfase4 7 2 3 3" xfId="6965"/>
    <cellStyle name="20% - Ênfase4 7 2 3 3 2" xfId="15242"/>
    <cellStyle name="20% - Ênfase4 7 2 3 4" xfId="2897"/>
    <cellStyle name="20% - Ênfase4 7 2 3 4 2" xfId="11174"/>
    <cellStyle name="20% - Ênfase4 7 2 3 5" xfId="9126"/>
    <cellStyle name="20% - Ênfase4 7 2 4" xfId="1887"/>
    <cellStyle name="20% - Ênfase4 7 2 4 2" xfId="5973"/>
    <cellStyle name="20% - Ênfase4 7 2 4 2 2" xfId="14250"/>
    <cellStyle name="20% - Ênfase4 7 2 4 3" xfId="7973"/>
    <cellStyle name="20% - Ênfase4 7 2 4 3 2" xfId="16250"/>
    <cellStyle name="20% - Ênfase4 7 2 4 4" xfId="3940"/>
    <cellStyle name="20% - Ênfase4 7 2 4 4 2" xfId="12217"/>
    <cellStyle name="20% - Ênfase4 7 2 4 5" xfId="10168"/>
    <cellStyle name="20% - Ênfase4 7 2 5" xfId="4436"/>
    <cellStyle name="20% - Ênfase4 7 2 5 2" xfId="12713"/>
    <cellStyle name="20% - Ênfase4 7 2 6" xfId="6467"/>
    <cellStyle name="20% - Ênfase4 7 2 6 2" xfId="14744"/>
    <cellStyle name="20% - Ênfase4 7 2 7" xfId="2388"/>
    <cellStyle name="20% - Ênfase4 7 2 7 2" xfId="10665"/>
    <cellStyle name="20% - Ênfase4 7 2 8" xfId="8619"/>
    <cellStyle name="20% - Ênfase4 7 3" xfId="1255"/>
    <cellStyle name="20% - Ênfase4 7 3 2" xfId="5346"/>
    <cellStyle name="20% - Ênfase4 7 3 2 2" xfId="13623"/>
    <cellStyle name="20% - Ênfase4 7 3 3" xfId="7371"/>
    <cellStyle name="20% - Ênfase4 7 3 3 2" xfId="15648"/>
    <cellStyle name="20% - Ênfase4 7 3 4" xfId="3311"/>
    <cellStyle name="20% - Ênfase4 7 3 4 2" xfId="11588"/>
    <cellStyle name="20% - Ênfase4 7 3 5" xfId="9539"/>
    <cellStyle name="20% - Ênfase4 7 4" xfId="746"/>
    <cellStyle name="20% - Ênfase4 7 4 2" xfId="4850"/>
    <cellStyle name="20% - Ênfase4 7 4 2 2" xfId="13127"/>
    <cellStyle name="20% - Ênfase4 7 4 3" xfId="6875"/>
    <cellStyle name="20% - Ênfase4 7 4 3 2" xfId="15152"/>
    <cellStyle name="20% - Ênfase4 7 4 4" xfId="2806"/>
    <cellStyle name="20% - Ênfase4 7 4 4 2" xfId="11083"/>
    <cellStyle name="20% - Ênfase4 7 4 5" xfId="9035"/>
    <cellStyle name="20% - Ênfase4 7 5" xfId="1796"/>
    <cellStyle name="20% - Ênfase4 7 5 2" xfId="5883"/>
    <cellStyle name="20% - Ênfase4 7 5 2 2" xfId="14160"/>
    <cellStyle name="20% - Ênfase4 7 5 3" xfId="7883"/>
    <cellStyle name="20% - Ênfase4 7 5 3 2" xfId="16160"/>
    <cellStyle name="20% - Ênfase4 7 5 4" xfId="3849"/>
    <cellStyle name="20% - Ênfase4 7 5 4 2" xfId="12126"/>
    <cellStyle name="20% - Ênfase4 7 5 5" xfId="10077"/>
    <cellStyle name="20% - Ênfase4 7 6" xfId="4346"/>
    <cellStyle name="20% - Ênfase4 7 6 2" xfId="12623"/>
    <cellStyle name="20% - Ênfase4 7 7" xfId="6377"/>
    <cellStyle name="20% - Ênfase4 7 7 2" xfId="14654"/>
    <cellStyle name="20% - Ênfase4 7 8" xfId="2297"/>
    <cellStyle name="20% - Ênfase4 7 8 2" xfId="10574"/>
    <cellStyle name="20% - Ênfase4 7 9" xfId="8528"/>
    <cellStyle name="20% - Ênfase4 8" xfId="260"/>
    <cellStyle name="20% - Ênfase4 8 2" xfId="262"/>
    <cellStyle name="20% - Ênfase4 8 2 2" xfId="1350"/>
    <cellStyle name="20% - Ênfase4 8 2 2 2" xfId="5440"/>
    <cellStyle name="20% - Ênfase4 8 2 2 2 2" xfId="13717"/>
    <cellStyle name="20% - Ênfase4 8 2 2 3" xfId="7465"/>
    <cellStyle name="20% - Ênfase4 8 2 2 3 2" xfId="15742"/>
    <cellStyle name="20% - Ênfase4 8 2 2 4" xfId="3406"/>
    <cellStyle name="20% - Ênfase4 8 2 2 4 2" xfId="11683"/>
    <cellStyle name="20% - Ênfase4 8 2 2 5" xfId="9634"/>
    <cellStyle name="20% - Ênfase4 8 2 3" xfId="841"/>
    <cellStyle name="20% - Ênfase4 8 2 3 2" xfId="4944"/>
    <cellStyle name="20% - Ênfase4 8 2 3 2 2" xfId="13221"/>
    <cellStyle name="20% - Ênfase4 8 2 3 3" xfId="6969"/>
    <cellStyle name="20% - Ênfase4 8 2 3 3 2" xfId="15246"/>
    <cellStyle name="20% - Ênfase4 8 2 3 4" xfId="2901"/>
    <cellStyle name="20% - Ênfase4 8 2 3 4 2" xfId="11178"/>
    <cellStyle name="20% - Ênfase4 8 2 3 5" xfId="9130"/>
    <cellStyle name="20% - Ênfase4 8 2 4" xfId="1891"/>
    <cellStyle name="20% - Ênfase4 8 2 4 2" xfId="5977"/>
    <cellStyle name="20% - Ênfase4 8 2 4 2 2" xfId="14254"/>
    <cellStyle name="20% - Ênfase4 8 2 4 3" xfId="7977"/>
    <cellStyle name="20% - Ênfase4 8 2 4 3 2" xfId="16254"/>
    <cellStyle name="20% - Ênfase4 8 2 4 4" xfId="3944"/>
    <cellStyle name="20% - Ênfase4 8 2 4 4 2" xfId="12221"/>
    <cellStyle name="20% - Ênfase4 8 2 4 5" xfId="10172"/>
    <cellStyle name="20% - Ênfase4 8 2 5" xfId="4440"/>
    <cellStyle name="20% - Ênfase4 8 2 5 2" xfId="12717"/>
    <cellStyle name="20% - Ênfase4 8 2 6" xfId="6471"/>
    <cellStyle name="20% - Ênfase4 8 2 6 2" xfId="14748"/>
    <cellStyle name="20% - Ênfase4 8 2 7" xfId="2392"/>
    <cellStyle name="20% - Ênfase4 8 2 7 2" xfId="10669"/>
    <cellStyle name="20% - Ênfase4 8 2 8" xfId="8623"/>
    <cellStyle name="20% - Ênfase4 8 3" xfId="1348"/>
    <cellStyle name="20% - Ênfase4 8 3 2" xfId="5438"/>
    <cellStyle name="20% - Ênfase4 8 3 2 2" xfId="13715"/>
    <cellStyle name="20% - Ênfase4 8 3 3" xfId="7463"/>
    <cellStyle name="20% - Ênfase4 8 3 3 2" xfId="15740"/>
    <cellStyle name="20% - Ênfase4 8 3 4" xfId="3404"/>
    <cellStyle name="20% - Ênfase4 8 3 4 2" xfId="11681"/>
    <cellStyle name="20% - Ênfase4 8 3 5" xfId="9632"/>
    <cellStyle name="20% - Ênfase4 8 4" xfId="839"/>
    <cellStyle name="20% - Ênfase4 8 4 2" xfId="4942"/>
    <cellStyle name="20% - Ênfase4 8 4 2 2" xfId="13219"/>
    <cellStyle name="20% - Ênfase4 8 4 3" xfId="6967"/>
    <cellStyle name="20% - Ênfase4 8 4 3 2" xfId="15244"/>
    <cellStyle name="20% - Ênfase4 8 4 4" xfId="2899"/>
    <cellStyle name="20% - Ênfase4 8 4 4 2" xfId="11176"/>
    <cellStyle name="20% - Ênfase4 8 4 5" xfId="9128"/>
    <cellStyle name="20% - Ênfase4 8 5" xfId="1889"/>
    <cellStyle name="20% - Ênfase4 8 5 2" xfId="5975"/>
    <cellStyle name="20% - Ênfase4 8 5 2 2" xfId="14252"/>
    <cellStyle name="20% - Ênfase4 8 5 3" xfId="7975"/>
    <cellStyle name="20% - Ênfase4 8 5 3 2" xfId="16252"/>
    <cellStyle name="20% - Ênfase4 8 5 4" xfId="3942"/>
    <cellStyle name="20% - Ênfase4 8 5 4 2" xfId="12219"/>
    <cellStyle name="20% - Ênfase4 8 5 5" xfId="10170"/>
    <cellStyle name="20% - Ênfase4 8 6" xfId="4438"/>
    <cellStyle name="20% - Ênfase4 8 6 2" xfId="12715"/>
    <cellStyle name="20% - Ênfase4 8 7" xfId="6469"/>
    <cellStyle name="20% - Ênfase4 8 7 2" xfId="14746"/>
    <cellStyle name="20% - Ênfase4 8 8" xfId="2390"/>
    <cellStyle name="20% - Ênfase4 8 8 2" xfId="10667"/>
    <cellStyle name="20% - Ênfase4 8 9" xfId="8621"/>
    <cellStyle name="20% - Ênfase4 9" xfId="264"/>
    <cellStyle name="20% - Ênfase4 9 2" xfId="268"/>
    <cellStyle name="20% - Ênfase4 9 2 2" xfId="1356"/>
    <cellStyle name="20% - Ênfase4 9 2 2 2" xfId="5446"/>
    <cellStyle name="20% - Ênfase4 9 2 2 2 2" xfId="13723"/>
    <cellStyle name="20% - Ênfase4 9 2 2 3" xfId="7471"/>
    <cellStyle name="20% - Ênfase4 9 2 2 3 2" xfId="15748"/>
    <cellStyle name="20% - Ênfase4 9 2 2 4" xfId="3412"/>
    <cellStyle name="20% - Ênfase4 9 2 2 4 2" xfId="11689"/>
    <cellStyle name="20% - Ênfase4 9 2 2 5" xfId="9640"/>
    <cellStyle name="20% - Ênfase4 9 2 3" xfId="847"/>
    <cellStyle name="20% - Ênfase4 9 2 3 2" xfId="4950"/>
    <cellStyle name="20% - Ênfase4 9 2 3 2 2" xfId="13227"/>
    <cellStyle name="20% - Ênfase4 9 2 3 3" xfId="6975"/>
    <cellStyle name="20% - Ênfase4 9 2 3 3 2" xfId="15252"/>
    <cellStyle name="20% - Ênfase4 9 2 3 4" xfId="2907"/>
    <cellStyle name="20% - Ênfase4 9 2 3 4 2" xfId="11184"/>
    <cellStyle name="20% - Ênfase4 9 2 3 5" xfId="9136"/>
    <cellStyle name="20% - Ênfase4 9 2 4" xfId="1897"/>
    <cellStyle name="20% - Ênfase4 9 2 4 2" xfId="5983"/>
    <cellStyle name="20% - Ênfase4 9 2 4 2 2" xfId="14260"/>
    <cellStyle name="20% - Ênfase4 9 2 4 3" xfId="7983"/>
    <cellStyle name="20% - Ênfase4 9 2 4 3 2" xfId="16260"/>
    <cellStyle name="20% - Ênfase4 9 2 4 4" xfId="3950"/>
    <cellStyle name="20% - Ênfase4 9 2 4 4 2" xfId="12227"/>
    <cellStyle name="20% - Ênfase4 9 2 4 5" xfId="10178"/>
    <cellStyle name="20% - Ênfase4 9 2 5" xfId="4446"/>
    <cellStyle name="20% - Ênfase4 9 2 5 2" xfId="12723"/>
    <cellStyle name="20% - Ênfase4 9 2 6" xfId="6477"/>
    <cellStyle name="20% - Ênfase4 9 2 6 2" xfId="14754"/>
    <cellStyle name="20% - Ênfase4 9 2 7" xfId="2398"/>
    <cellStyle name="20% - Ênfase4 9 2 7 2" xfId="10675"/>
    <cellStyle name="20% - Ênfase4 9 2 8" xfId="8629"/>
    <cellStyle name="20% - Ênfase4 9 3" xfId="1352"/>
    <cellStyle name="20% - Ênfase4 9 3 2" xfId="5442"/>
    <cellStyle name="20% - Ênfase4 9 3 2 2" xfId="13719"/>
    <cellStyle name="20% - Ênfase4 9 3 3" xfId="7467"/>
    <cellStyle name="20% - Ênfase4 9 3 3 2" xfId="15744"/>
    <cellStyle name="20% - Ênfase4 9 3 4" xfId="3408"/>
    <cellStyle name="20% - Ênfase4 9 3 4 2" xfId="11685"/>
    <cellStyle name="20% - Ênfase4 9 3 5" xfId="9636"/>
    <cellStyle name="20% - Ênfase4 9 4" xfId="843"/>
    <cellStyle name="20% - Ênfase4 9 4 2" xfId="4946"/>
    <cellStyle name="20% - Ênfase4 9 4 2 2" xfId="13223"/>
    <cellStyle name="20% - Ênfase4 9 4 3" xfId="6971"/>
    <cellStyle name="20% - Ênfase4 9 4 3 2" xfId="15248"/>
    <cellStyle name="20% - Ênfase4 9 4 4" xfId="2903"/>
    <cellStyle name="20% - Ênfase4 9 4 4 2" xfId="11180"/>
    <cellStyle name="20% - Ênfase4 9 4 5" xfId="9132"/>
    <cellStyle name="20% - Ênfase4 9 5" xfId="1893"/>
    <cellStyle name="20% - Ênfase4 9 5 2" xfId="5979"/>
    <cellStyle name="20% - Ênfase4 9 5 2 2" xfId="14256"/>
    <cellStyle name="20% - Ênfase4 9 5 3" xfId="7979"/>
    <cellStyle name="20% - Ênfase4 9 5 3 2" xfId="16256"/>
    <cellStyle name="20% - Ênfase4 9 5 4" xfId="3946"/>
    <cellStyle name="20% - Ênfase4 9 5 4 2" xfId="12223"/>
    <cellStyle name="20% - Ênfase4 9 5 5" xfId="10174"/>
    <cellStyle name="20% - Ênfase4 9 6" xfId="4442"/>
    <cellStyle name="20% - Ênfase4 9 6 2" xfId="12719"/>
    <cellStyle name="20% - Ênfase4 9 7" xfId="6473"/>
    <cellStyle name="20% - Ênfase4 9 7 2" xfId="14750"/>
    <cellStyle name="20% - Ênfase4 9 8" xfId="2394"/>
    <cellStyle name="20% - Ênfase4 9 8 2" xfId="10671"/>
    <cellStyle name="20% - Ênfase4 9 9" xfId="8625"/>
    <cellStyle name="20% - Ênfase5 10" xfId="157"/>
    <cellStyle name="20% - Ênfase5 10 2" xfId="111"/>
    <cellStyle name="20% - Ênfase5 10 2 2" xfId="1207"/>
    <cellStyle name="20% - Ênfase5 10 2 2 2" xfId="5298"/>
    <cellStyle name="20% - Ênfase5 10 2 2 2 2" xfId="13575"/>
    <cellStyle name="20% - Ênfase5 10 2 2 3" xfId="7323"/>
    <cellStyle name="20% - Ênfase5 10 2 2 3 2" xfId="15600"/>
    <cellStyle name="20% - Ênfase5 10 2 2 4" xfId="3263"/>
    <cellStyle name="20% - Ênfase5 10 2 2 4 2" xfId="11540"/>
    <cellStyle name="20% - Ênfase5 10 2 2 5" xfId="9491"/>
    <cellStyle name="20% - Ênfase5 10 2 3" xfId="697"/>
    <cellStyle name="20% - Ênfase5 10 2 3 2" xfId="4802"/>
    <cellStyle name="20% - Ênfase5 10 2 3 2 2" xfId="13079"/>
    <cellStyle name="20% - Ênfase5 10 2 3 3" xfId="6827"/>
    <cellStyle name="20% - Ênfase5 10 2 3 3 2" xfId="15104"/>
    <cellStyle name="20% - Ênfase5 10 2 3 4" xfId="2757"/>
    <cellStyle name="20% - Ênfase5 10 2 3 4 2" xfId="11034"/>
    <cellStyle name="20% - Ênfase5 10 2 3 5" xfId="8986"/>
    <cellStyle name="20% - Ênfase5 10 2 4" xfId="1748"/>
    <cellStyle name="20% - Ênfase5 10 2 4 2" xfId="5835"/>
    <cellStyle name="20% - Ênfase5 10 2 4 2 2" xfId="14112"/>
    <cellStyle name="20% - Ênfase5 10 2 4 3" xfId="7835"/>
    <cellStyle name="20% - Ênfase5 10 2 4 3 2" xfId="16112"/>
    <cellStyle name="20% - Ênfase5 10 2 4 4" xfId="3801"/>
    <cellStyle name="20% - Ênfase5 10 2 4 4 2" xfId="12078"/>
    <cellStyle name="20% - Ênfase5 10 2 4 5" xfId="10029"/>
    <cellStyle name="20% - Ênfase5 10 2 5" xfId="4298"/>
    <cellStyle name="20% - Ênfase5 10 2 5 2" xfId="12575"/>
    <cellStyle name="20% - Ênfase5 10 2 6" xfId="6329"/>
    <cellStyle name="20% - Ênfase5 10 2 6 2" xfId="14606"/>
    <cellStyle name="20% - Ênfase5 10 2 7" xfId="2249"/>
    <cellStyle name="20% - Ênfase5 10 2 7 2" xfId="10526"/>
    <cellStyle name="20% - Ênfase5 10 2 8" xfId="8480"/>
    <cellStyle name="20% - Ênfase5 10 3" xfId="1251"/>
    <cellStyle name="20% - Ênfase5 10 3 2" xfId="5342"/>
    <cellStyle name="20% - Ênfase5 10 3 2 2" xfId="13619"/>
    <cellStyle name="20% - Ênfase5 10 3 3" xfId="7367"/>
    <cellStyle name="20% - Ênfase5 10 3 3 2" xfId="15644"/>
    <cellStyle name="20% - Ênfase5 10 3 4" xfId="3307"/>
    <cellStyle name="20% - Ênfase5 10 3 4 2" xfId="11584"/>
    <cellStyle name="20% - Ênfase5 10 3 5" xfId="9535"/>
    <cellStyle name="20% - Ênfase5 10 4" xfId="742"/>
    <cellStyle name="20% - Ênfase5 10 4 2" xfId="4846"/>
    <cellStyle name="20% - Ênfase5 10 4 2 2" xfId="13123"/>
    <cellStyle name="20% - Ênfase5 10 4 3" xfId="6871"/>
    <cellStyle name="20% - Ênfase5 10 4 3 2" xfId="15148"/>
    <cellStyle name="20% - Ênfase5 10 4 4" xfId="2802"/>
    <cellStyle name="20% - Ênfase5 10 4 4 2" xfId="11079"/>
    <cellStyle name="20% - Ênfase5 10 4 5" xfId="9031"/>
    <cellStyle name="20% - Ênfase5 10 5" xfId="1792"/>
    <cellStyle name="20% - Ênfase5 10 5 2" xfId="5879"/>
    <cellStyle name="20% - Ênfase5 10 5 2 2" xfId="14156"/>
    <cellStyle name="20% - Ênfase5 10 5 3" xfId="7879"/>
    <cellStyle name="20% - Ênfase5 10 5 3 2" xfId="16156"/>
    <cellStyle name="20% - Ênfase5 10 5 4" xfId="3845"/>
    <cellStyle name="20% - Ênfase5 10 5 4 2" xfId="12122"/>
    <cellStyle name="20% - Ênfase5 10 5 5" xfId="10073"/>
    <cellStyle name="20% - Ênfase5 10 6" xfId="4342"/>
    <cellStyle name="20% - Ênfase5 10 6 2" xfId="12619"/>
    <cellStyle name="20% - Ênfase5 10 7" xfId="6373"/>
    <cellStyle name="20% - Ênfase5 10 7 2" xfId="14650"/>
    <cellStyle name="20% - Ênfase5 10 8" xfId="2293"/>
    <cellStyle name="20% - Ênfase5 10 8 2" xfId="10570"/>
    <cellStyle name="20% - Ênfase5 10 9" xfId="8524"/>
    <cellStyle name="20% - Ênfase5 11" xfId="209"/>
    <cellStyle name="20% - Ênfase5 11 2" xfId="1302"/>
    <cellStyle name="20% - Ênfase5 11 2 2" xfId="5392"/>
    <cellStyle name="20% - Ênfase5 11 2 2 2" xfId="13669"/>
    <cellStyle name="20% - Ênfase5 11 2 3" xfId="7417"/>
    <cellStyle name="20% - Ênfase5 11 2 3 2" xfId="15694"/>
    <cellStyle name="20% - Ênfase5 11 2 4" xfId="3358"/>
    <cellStyle name="20% - Ênfase5 11 2 4 2" xfId="11635"/>
    <cellStyle name="20% - Ênfase5 11 2 5" xfId="9586"/>
    <cellStyle name="20% - Ênfase5 11 3" xfId="793"/>
    <cellStyle name="20% - Ênfase5 11 3 2" xfId="4896"/>
    <cellStyle name="20% - Ênfase5 11 3 2 2" xfId="13173"/>
    <cellStyle name="20% - Ênfase5 11 3 3" xfId="6921"/>
    <cellStyle name="20% - Ênfase5 11 3 3 2" xfId="15198"/>
    <cellStyle name="20% - Ênfase5 11 3 4" xfId="2853"/>
    <cellStyle name="20% - Ênfase5 11 3 4 2" xfId="11130"/>
    <cellStyle name="20% - Ênfase5 11 3 5" xfId="9082"/>
    <cellStyle name="20% - Ênfase5 11 4" xfId="1843"/>
    <cellStyle name="20% - Ênfase5 11 4 2" xfId="5929"/>
    <cellStyle name="20% - Ênfase5 11 4 2 2" xfId="14206"/>
    <cellStyle name="20% - Ênfase5 11 4 3" xfId="7929"/>
    <cellStyle name="20% - Ênfase5 11 4 3 2" xfId="16206"/>
    <cellStyle name="20% - Ênfase5 11 4 4" xfId="3896"/>
    <cellStyle name="20% - Ênfase5 11 4 4 2" xfId="12173"/>
    <cellStyle name="20% - Ênfase5 11 4 5" xfId="10124"/>
    <cellStyle name="20% - Ênfase5 11 5" xfId="4392"/>
    <cellStyle name="20% - Ênfase5 11 5 2" xfId="12669"/>
    <cellStyle name="20% - Ênfase5 11 6" xfId="6423"/>
    <cellStyle name="20% - Ênfase5 11 6 2" xfId="14700"/>
    <cellStyle name="20% - Ênfase5 11 7" xfId="2344"/>
    <cellStyle name="20% - Ênfase5 11 7 2" xfId="10621"/>
    <cellStyle name="20% - Ênfase5 11 8" xfId="8575"/>
    <cellStyle name="20% - Ênfase5 12" xfId="217"/>
    <cellStyle name="20% - Ênfase5 12 2" xfId="1310"/>
    <cellStyle name="20% - Ênfase5 12 2 2" xfId="5400"/>
    <cellStyle name="20% - Ênfase5 12 2 2 2" xfId="13677"/>
    <cellStyle name="20% - Ênfase5 12 2 3" xfId="7425"/>
    <cellStyle name="20% - Ênfase5 12 2 3 2" xfId="15702"/>
    <cellStyle name="20% - Ênfase5 12 2 4" xfId="3366"/>
    <cellStyle name="20% - Ênfase5 12 2 4 2" xfId="11643"/>
    <cellStyle name="20% - Ênfase5 12 2 5" xfId="9594"/>
    <cellStyle name="20% - Ênfase5 12 3" xfId="801"/>
    <cellStyle name="20% - Ênfase5 12 3 2" xfId="4904"/>
    <cellStyle name="20% - Ênfase5 12 3 2 2" xfId="13181"/>
    <cellStyle name="20% - Ênfase5 12 3 3" xfId="6929"/>
    <cellStyle name="20% - Ênfase5 12 3 3 2" xfId="15206"/>
    <cellStyle name="20% - Ênfase5 12 3 4" xfId="2861"/>
    <cellStyle name="20% - Ênfase5 12 3 4 2" xfId="11138"/>
    <cellStyle name="20% - Ênfase5 12 3 5" xfId="9090"/>
    <cellStyle name="20% - Ênfase5 12 4" xfId="1851"/>
    <cellStyle name="20% - Ênfase5 12 4 2" xfId="5937"/>
    <cellStyle name="20% - Ênfase5 12 4 2 2" xfId="14214"/>
    <cellStyle name="20% - Ênfase5 12 4 3" xfId="7937"/>
    <cellStyle name="20% - Ênfase5 12 4 3 2" xfId="16214"/>
    <cellStyle name="20% - Ênfase5 12 4 4" xfId="3904"/>
    <cellStyle name="20% - Ênfase5 12 4 4 2" xfId="12181"/>
    <cellStyle name="20% - Ênfase5 12 4 5" xfId="10132"/>
    <cellStyle name="20% - Ênfase5 12 5" xfId="4400"/>
    <cellStyle name="20% - Ênfase5 12 5 2" xfId="12677"/>
    <cellStyle name="20% - Ênfase5 12 6" xfId="6431"/>
    <cellStyle name="20% - Ênfase5 12 6 2" xfId="14708"/>
    <cellStyle name="20% - Ênfase5 12 7" xfId="2352"/>
    <cellStyle name="20% - Ênfase5 12 7 2" xfId="10629"/>
    <cellStyle name="20% - Ênfase5 12 8" xfId="8583"/>
    <cellStyle name="20% - Ênfase5 13" xfId="270"/>
    <cellStyle name="20% - Ênfase5 13 2" xfId="1358"/>
    <cellStyle name="20% - Ênfase5 13 2 2" xfId="5448"/>
    <cellStyle name="20% - Ênfase5 13 2 2 2" xfId="13725"/>
    <cellStyle name="20% - Ênfase5 13 2 3" xfId="7473"/>
    <cellStyle name="20% - Ênfase5 13 2 3 2" xfId="15750"/>
    <cellStyle name="20% - Ênfase5 13 2 4" xfId="3414"/>
    <cellStyle name="20% - Ênfase5 13 2 4 2" xfId="11691"/>
    <cellStyle name="20% - Ênfase5 13 2 5" xfId="9642"/>
    <cellStyle name="20% - Ênfase5 13 3" xfId="849"/>
    <cellStyle name="20% - Ênfase5 13 3 2" xfId="4952"/>
    <cellStyle name="20% - Ênfase5 13 3 2 2" xfId="13229"/>
    <cellStyle name="20% - Ênfase5 13 3 3" xfId="6977"/>
    <cellStyle name="20% - Ênfase5 13 3 3 2" xfId="15254"/>
    <cellStyle name="20% - Ênfase5 13 3 4" xfId="2909"/>
    <cellStyle name="20% - Ênfase5 13 3 4 2" xfId="11186"/>
    <cellStyle name="20% - Ênfase5 13 3 5" xfId="9138"/>
    <cellStyle name="20% - Ênfase5 13 4" xfId="1899"/>
    <cellStyle name="20% - Ênfase5 13 4 2" xfId="5985"/>
    <cellStyle name="20% - Ênfase5 13 4 2 2" xfId="14262"/>
    <cellStyle name="20% - Ênfase5 13 4 3" xfId="7985"/>
    <cellStyle name="20% - Ênfase5 13 4 3 2" xfId="16262"/>
    <cellStyle name="20% - Ênfase5 13 4 4" xfId="3952"/>
    <cellStyle name="20% - Ênfase5 13 4 4 2" xfId="12229"/>
    <cellStyle name="20% - Ênfase5 13 4 5" xfId="10180"/>
    <cellStyle name="20% - Ênfase5 13 5" xfId="4448"/>
    <cellStyle name="20% - Ênfase5 13 5 2" xfId="12725"/>
    <cellStyle name="20% - Ênfase5 13 6" xfId="6479"/>
    <cellStyle name="20% - Ênfase5 13 6 2" xfId="14756"/>
    <cellStyle name="20% - Ênfase5 13 7" xfId="2400"/>
    <cellStyle name="20% - Ênfase5 13 7 2" xfId="10677"/>
    <cellStyle name="20% - Ênfase5 13 8" xfId="8631"/>
    <cellStyle name="20% - Ênfase5 14" xfId="272"/>
    <cellStyle name="20% - Ênfase5 14 2" xfId="1360"/>
    <cellStyle name="20% - Ênfase5 14 2 2" xfId="5450"/>
    <cellStyle name="20% - Ênfase5 14 2 2 2" xfId="13727"/>
    <cellStyle name="20% - Ênfase5 14 2 3" xfId="7475"/>
    <cellStyle name="20% - Ênfase5 14 2 3 2" xfId="15752"/>
    <cellStyle name="20% - Ênfase5 14 2 4" xfId="3416"/>
    <cellStyle name="20% - Ênfase5 14 2 4 2" xfId="11693"/>
    <cellStyle name="20% - Ênfase5 14 2 5" xfId="9644"/>
    <cellStyle name="20% - Ênfase5 14 3" xfId="851"/>
    <cellStyle name="20% - Ênfase5 14 3 2" xfId="4954"/>
    <cellStyle name="20% - Ênfase5 14 3 2 2" xfId="13231"/>
    <cellStyle name="20% - Ênfase5 14 3 3" xfId="6979"/>
    <cellStyle name="20% - Ênfase5 14 3 3 2" xfId="15256"/>
    <cellStyle name="20% - Ênfase5 14 3 4" xfId="2911"/>
    <cellStyle name="20% - Ênfase5 14 3 4 2" xfId="11188"/>
    <cellStyle name="20% - Ênfase5 14 3 5" xfId="9140"/>
    <cellStyle name="20% - Ênfase5 14 4" xfId="1901"/>
    <cellStyle name="20% - Ênfase5 14 4 2" xfId="5987"/>
    <cellStyle name="20% - Ênfase5 14 4 2 2" xfId="14264"/>
    <cellStyle name="20% - Ênfase5 14 4 3" xfId="7987"/>
    <cellStyle name="20% - Ênfase5 14 4 3 2" xfId="16264"/>
    <cellStyle name="20% - Ênfase5 14 4 4" xfId="3954"/>
    <cellStyle name="20% - Ênfase5 14 4 4 2" xfId="12231"/>
    <cellStyle name="20% - Ênfase5 14 4 5" xfId="10182"/>
    <cellStyle name="20% - Ênfase5 14 5" xfId="4450"/>
    <cellStyle name="20% - Ênfase5 14 5 2" xfId="12727"/>
    <cellStyle name="20% - Ênfase5 14 6" xfId="6481"/>
    <cellStyle name="20% - Ênfase5 14 6 2" xfId="14758"/>
    <cellStyle name="20% - Ênfase5 14 7" xfId="2402"/>
    <cellStyle name="20% - Ênfase5 14 7 2" xfId="10679"/>
    <cellStyle name="20% - Ênfase5 14 8" xfId="8633"/>
    <cellStyle name="20% - Ênfase5 15" xfId="274"/>
    <cellStyle name="20% - Ênfase5 15 2" xfId="1362"/>
    <cellStyle name="20% - Ênfase5 15 2 2" xfId="5452"/>
    <cellStyle name="20% - Ênfase5 15 2 2 2" xfId="13729"/>
    <cellStyle name="20% - Ênfase5 15 2 3" xfId="7477"/>
    <cellStyle name="20% - Ênfase5 15 2 3 2" xfId="15754"/>
    <cellStyle name="20% - Ênfase5 15 2 4" xfId="3418"/>
    <cellStyle name="20% - Ênfase5 15 2 4 2" xfId="11695"/>
    <cellStyle name="20% - Ênfase5 15 2 5" xfId="9646"/>
    <cellStyle name="20% - Ênfase5 15 3" xfId="853"/>
    <cellStyle name="20% - Ênfase5 15 3 2" xfId="4956"/>
    <cellStyle name="20% - Ênfase5 15 3 2 2" xfId="13233"/>
    <cellStyle name="20% - Ênfase5 15 3 3" xfId="6981"/>
    <cellStyle name="20% - Ênfase5 15 3 3 2" xfId="15258"/>
    <cellStyle name="20% - Ênfase5 15 3 4" xfId="2913"/>
    <cellStyle name="20% - Ênfase5 15 3 4 2" xfId="11190"/>
    <cellStyle name="20% - Ênfase5 15 3 5" xfId="9142"/>
    <cellStyle name="20% - Ênfase5 15 4" xfId="1903"/>
    <cellStyle name="20% - Ênfase5 15 4 2" xfId="5989"/>
    <cellStyle name="20% - Ênfase5 15 4 2 2" xfId="14266"/>
    <cellStyle name="20% - Ênfase5 15 4 3" xfId="7989"/>
    <cellStyle name="20% - Ênfase5 15 4 3 2" xfId="16266"/>
    <cellStyle name="20% - Ênfase5 15 4 4" xfId="3956"/>
    <cellStyle name="20% - Ênfase5 15 4 4 2" xfId="12233"/>
    <cellStyle name="20% - Ênfase5 15 4 5" xfId="10184"/>
    <cellStyle name="20% - Ênfase5 15 5" xfId="4452"/>
    <cellStyle name="20% - Ênfase5 15 5 2" xfId="12729"/>
    <cellStyle name="20% - Ênfase5 15 6" xfId="6483"/>
    <cellStyle name="20% - Ênfase5 15 6 2" xfId="14760"/>
    <cellStyle name="20% - Ênfase5 15 7" xfId="2404"/>
    <cellStyle name="20% - Ênfase5 15 7 2" xfId="10681"/>
    <cellStyle name="20% - Ênfase5 15 8" xfId="8635"/>
    <cellStyle name="20% - Ênfase5 16" xfId="277"/>
    <cellStyle name="20% - Ênfase5 16 2" xfId="1365"/>
    <cellStyle name="20% - Ênfase5 16 2 2" xfId="5455"/>
    <cellStyle name="20% - Ênfase5 16 2 2 2" xfId="13732"/>
    <cellStyle name="20% - Ênfase5 16 2 3" xfId="7480"/>
    <cellStyle name="20% - Ênfase5 16 2 3 2" xfId="15757"/>
    <cellStyle name="20% - Ênfase5 16 2 4" xfId="3421"/>
    <cellStyle name="20% - Ênfase5 16 2 4 2" xfId="11698"/>
    <cellStyle name="20% - Ênfase5 16 2 5" xfId="9649"/>
    <cellStyle name="20% - Ênfase5 16 3" xfId="856"/>
    <cellStyle name="20% - Ênfase5 16 3 2" xfId="4959"/>
    <cellStyle name="20% - Ênfase5 16 3 2 2" xfId="13236"/>
    <cellStyle name="20% - Ênfase5 16 3 3" xfId="6984"/>
    <cellStyle name="20% - Ênfase5 16 3 3 2" xfId="15261"/>
    <cellStyle name="20% - Ênfase5 16 3 4" xfId="2916"/>
    <cellStyle name="20% - Ênfase5 16 3 4 2" xfId="11193"/>
    <cellStyle name="20% - Ênfase5 16 3 5" xfId="9145"/>
    <cellStyle name="20% - Ênfase5 16 4" xfId="1906"/>
    <cellStyle name="20% - Ênfase5 16 4 2" xfId="5992"/>
    <cellStyle name="20% - Ênfase5 16 4 2 2" xfId="14269"/>
    <cellStyle name="20% - Ênfase5 16 4 3" xfId="7992"/>
    <cellStyle name="20% - Ênfase5 16 4 3 2" xfId="16269"/>
    <cellStyle name="20% - Ênfase5 16 4 4" xfId="3959"/>
    <cellStyle name="20% - Ênfase5 16 4 4 2" xfId="12236"/>
    <cellStyle name="20% - Ênfase5 16 4 5" xfId="10187"/>
    <cellStyle name="20% - Ênfase5 16 5" xfId="4455"/>
    <cellStyle name="20% - Ênfase5 16 5 2" xfId="12732"/>
    <cellStyle name="20% - Ênfase5 16 6" xfId="6486"/>
    <cellStyle name="20% - Ênfase5 16 6 2" xfId="14763"/>
    <cellStyle name="20% - Ênfase5 16 7" xfId="2407"/>
    <cellStyle name="20% - Ênfase5 16 7 2" xfId="10684"/>
    <cellStyle name="20% - Ênfase5 16 8" xfId="8638"/>
    <cellStyle name="20% - Ênfase5 17" xfId="43"/>
    <cellStyle name="20% - Ênfase5 17 2" xfId="1144"/>
    <cellStyle name="20% - Ênfase5 17 2 2" xfId="5236"/>
    <cellStyle name="20% - Ênfase5 17 2 2 2" xfId="13513"/>
    <cellStyle name="20% - Ênfase5 17 2 3" xfId="7261"/>
    <cellStyle name="20% - Ênfase5 17 2 3 2" xfId="15538"/>
    <cellStyle name="20% - Ênfase5 17 2 4" xfId="3201"/>
    <cellStyle name="20% - Ênfase5 17 2 4 2" xfId="11478"/>
    <cellStyle name="20% - Ênfase5 17 2 5" xfId="9429"/>
    <cellStyle name="20% - Ênfase5 17 3" xfId="636"/>
    <cellStyle name="20% - Ênfase5 17 3 2" xfId="4742"/>
    <cellStyle name="20% - Ênfase5 17 3 2 2" xfId="13019"/>
    <cellStyle name="20% - Ênfase5 17 3 3" xfId="6767"/>
    <cellStyle name="20% - Ênfase5 17 3 3 2" xfId="15044"/>
    <cellStyle name="20% - Ênfase5 17 3 4" xfId="2697"/>
    <cellStyle name="20% - Ênfase5 17 3 4 2" xfId="10974"/>
    <cellStyle name="20% - Ênfase5 17 3 5" xfId="8926"/>
    <cellStyle name="20% - Ênfase5 17 4" xfId="1688"/>
    <cellStyle name="20% - Ênfase5 17 4 2" xfId="5775"/>
    <cellStyle name="20% - Ênfase5 17 4 2 2" xfId="14052"/>
    <cellStyle name="20% - Ênfase5 17 4 3" xfId="7775"/>
    <cellStyle name="20% - Ênfase5 17 4 3 2" xfId="16052"/>
    <cellStyle name="20% - Ênfase5 17 4 4" xfId="3741"/>
    <cellStyle name="20% - Ênfase5 17 4 4 2" xfId="12018"/>
    <cellStyle name="20% - Ênfase5 17 4 5" xfId="9969"/>
    <cellStyle name="20% - Ênfase5 17 5" xfId="4238"/>
    <cellStyle name="20% - Ênfase5 17 5 2" xfId="12515"/>
    <cellStyle name="20% - Ênfase5 17 6" xfId="6269"/>
    <cellStyle name="20% - Ênfase5 17 6 2" xfId="14546"/>
    <cellStyle name="20% - Ênfase5 17 7" xfId="2188"/>
    <cellStyle name="20% - Ênfase5 17 7 2" xfId="10465"/>
    <cellStyle name="20% - Ênfase5 17 8" xfId="8420"/>
    <cellStyle name="20% - Ênfase5 18" xfId="47"/>
    <cellStyle name="20% - Ênfase5 18 2" xfId="1147"/>
    <cellStyle name="20% - Ênfase5 18 2 2" xfId="5239"/>
    <cellStyle name="20% - Ênfase5 18 2 2 2" xfId="13516"/>
    <cellStyle name="20% - Ênfase5 18 2 3" xfId="7264"/>
    <cellStyle name="20% - Ênfase5 18 2 3 2" xfId="15541"/>
    <cellStyle name="20% - Ênfase5 18 2 4" xfId="3204"/>
    <cellStyle name="20% - Ênfase5 18 2 4 2" xfId="11481"/>
    <cellStyle name="20% - Ênfase5 18 2 5" xfId="9432"/>
    <cellStyle name="20% - Ênfase5 18 3" xfId="639"/>
    <cellStyle name="20% - Ênfase5 18 3 2" xfId="4745"/>
    <cellStyle name="20% - Ênfase5 18 3 2 2" xfId="13022"/>
    <cellStyle name="20% - Ênfase5 18 3 3" xfId="6770"/>
    <cellStyle name="20% - Ênfase5 18 3 3 2" xfId="15047"/>
    <cellStyle name="20% - Ênfase5 18 3 4" xfId="2700"/>
    <cellStyle name="20% - Ênfase5 18 3 4 2" xfId="10977"/>
    <cellStyle name="20% - Ênfase5 18 3 5" xfId="8929"/>
    <cellStyle name="20% - Ênfase5 18 4" xfId="1691"/>
    <cellStyle name="20% - Ênfase5 18 4 2" xfId="5778"/>
    <cellStyle name="20% - Ênfase5 18 4 2 2" xfId="14055"/>
    <cellStyle name="20% - Ênfase5 18 4 3" xfId="7778"/>
    <cellStyle name="20% - Ênfase5 18 4 3 2" xfId="16055"/>
    <cellStyle name="20% - Ênfase5 18 4 4" xfId="3744"/>
    <cellStyle name="20% - Ênfase5 18 4 4 2" xfId="12021"/>
    <cellStyle name="20% - Ênfase5 18 4 5" xfId="9972"/>
    <cellStyle name="20% - Ênfase5 18 5" xfId="4241"/>
    <cellStyle name="20% - Ênfase5 18 5 2" xfId="12518"/>
    <cellStyle name="20% - Ênfase5 18 6" xfId="6272"/>
    <cellStyle name="20% - Ênfase5 18 6 2" xfId="14549"/>
    <cellStyle name="20% - Ênfase5 18 7" xfId="2191"/>
    <cellStyle name="20% - Ênfase5 18 7 2" xfId="10468"/>
    <cellStyle name="20% - Ênfase5 18 8" xfId="8423"/>
    <cellStyle name="20% - Ênfase5 19" xfId="29"/>
    <cellStyle name="20% - Ênfase5 19 2" xfId="1133"/>
    <cellStyle name="20% - Ênfase5 19 2 2" xfId="5225"/>
    <cellStyle name="20% - Ênfase5 19 2 2 2" xfId="13502"/>
    <cellStyle name="20% - Ênfase5 19 2 3" xfId="7250"/>
    <cellStyle name="20% - Ênfase5 19 2 3 2" xfId="15527"/>
    <cellStyle name="20% - Ênfase5 19 2 4" xfId="3190"/>
    <cellStyle name="20% - Ênfase5 19 2 4 2" xfId="11467"/>
    <cellStyle name="20% - Ênfase5 19 2 5" xfId="9418"/>
    <cellStyle name="20% - Ênfase5 19 3" xfId="625"/>
    <cellStyle name="20% - Ênfase5 19 3 2" xfId="4731"/>
    <cellStyle name="20% - Ênfase5 19 3 2 2" xfId="13008"/>
    <cellStyle name="20% - Ênfase5 19 3 3" xfId="6756"/>
    <cellStyle name="20% - Ênfase5 19 3 3 2" xfId="15033"/>
    <cellStyle name="20% - Ênfase5 19 3 4" xfId="2686"/>
    <cellStyle name="20% - Ênfase5 19 3 4 2" xfId="10963"/>
    <cellStyle name="20% - Ênfase5 19 3 5" xfId="8915"/>
    <cellStyle name="20% - Ênfase5 19 4" xfId="1677"/>
    <cellStyle name="20% - Ênfase5 19 4 2" xfId="5764"/>
    <cellStyle name="20% - Ênfase5 19 4 2 2" xfId="14041"/>
    <cellStyle name="20% - Ênfase5 19 4 3" xfId="7764"/>
    <cellStyle name="20% - Ênfase5 19 4 3 2" xfId="16041"/>
    <cellStyle name="20% - Ênfase5 19 4 4" xfId="3730"/>
    <cellStyle name="20% - Ênfase5 19 4 4 2" xfId="12007"/>
    <cellStyle name="20% - Ênfase5 19 4 5" xfId="9958"/>
    <cellStyle name="20% - Ênfase5 19 5" xfId="4227"/>
    <cellStyle name="20% - Ênfase5 19 5 2" xfId="12504"/>
    <cellStyle name="20% - Ênfase5 19 6" xfId="6258"/>
    <cellStyle name="20% - Ênfase5 19 6 2" xfId="14535"/>
    <cellStyle name="20% - Ênfase5 19 7" xfId="2177"/>
    <cellStyle name="20% - Ênfase5 19 7 2" xfId="10454"/>
    <cellStyle name="20% - Ênfase5 19 8" xfId="8409"/>
    <cellStyle name="20% - Ênfase5 2" xfId="280"/>
    <cellStyle name="20% - Ênfase5 2 2" xfId="282"/>
    <cellStyle name="20% - Ênfase5 2 2 2" xfId="1370"/>
    <cellStyle name="20% - Ênfase5 2 2 2 2" xfId="5460"/>
    <cellStyle name="20% - Ênfase5 2 2 2 2 2" xfId="13737"/>
    <cellStyle name="20% - Ênfase5 2 2 2 3" xfId="7485"/>
    <cellStyle name="20% - Ênfase5 2 2 2 3 2" xfId="15762"/>
    <cellStyle name="20% - Ênfase5 2 2 2 4" xfId="3426"/>
    <cellStyle name="20% - Ênfase5 2 2 2 4 2" xfId="11703"/>
    <cellStyle name="20% - Ênfase5 2 2 2 5" xfId="9654"/>
    <cellStyle name="20% - Ênfase5 2 2 3" xfId="861"/>
    <cellStyle name="20% - Ênfase5 2 2 3 2" xfId="4964"/>
    <cellStyle name="20% - Ênfase5 2 2 3 2 2" xfId="13241"/>
    <cellStyle name="20% - Ênfase5 2 2 3 3" xfId="6989"/>
    <cellStyle name="20% - Ênfase5 2 2 3 3 2" xfId="15266"/>
    <cellStyle name="20% - Ênfase5 2 2 3 4" xfId="2921"/>
    <cellStyle name="20% - Ênfase5 2 2 3 4 2" xfId="11198"/>
    <cellStyle name="20% - Ênfase5 2 2 3 5" xfId="9150"/>
    <cellStyle name="20% - Ênfase5 2 2 4" xfId="1911"/>
    <cellStyle name="20% - Ênfase5 2 2 4 2" xfId="5997"/>
    <cellStyle name="20% - Ênfase5 2 2 4 2 2" xfId="14274"/>
    <cellStyle name="20% - Ênfase5 2 2 4 3" xfId="7997"/>
    <cellStyle name="20% - Ênfase5 2 2 4 3 2" xfId="16274"/>
    <cellStyle name="20% - Ênfase5 2 2 4 4" xfId="3964"/>
    <cellStyle name="20% - Ênfase5 2 2 4 4 2" xfId="12241"/>
    <cellStyle name="20% - Ênfase5 2 2 4 5" xfId="10192"/>
    <cellStyle name="20% - Ênfase5 2 2 5" xfId="4460"/>
    <cellStyle name="20% - Ênfase5 2 2 5 2" xfId="12737"/>
    <cellStyle name="20% - Ênfase5 2 2 6" xfId="6491"/>
    <cellStyle name="20% - Ênfase5 2 2 6 2" xfId="14768"/>
    <cellStyle name="20% - Ênfase5 2 2 7" xfId="2412"/>
    <cellStyle name="20% - Ênfase5 2 2 7 2" xfId="10689"/>
    <cellStyle name="20% - Ênfase5 2 2 8" xfId="8643"/>
    <cellStyle name="20% - Ênfase5 2 3" xfId="1368"/>
    <cellStyle name="20% - Ênfase5 2 3 2" xfId="5458"/>
    <cellStyle name="20% - Ênfase5 2 3 2 2" xfId="13735"/>
    <cellStyle name="20% - Ênfase5 2 3 3" xfId="7483"/>
    <cellStyle name="20% - Ênfase5 2 3 3 2" xfId="15760"/>
    <cellStyle name="20% - Ênfase5 2 3 4" xfId="3424"/>
    <cellStyle name="20% - Ênfase5 2 3 4 2" xfId="11701"/>
    <cellStyle name="20% - Ênfase5 2 3 5" xfId="9652"/>
    <cellStyle name="20% - Ênfase5 2 4" xfId="859"/>
    <cellStyle name="20% - Ênfase5 2 4 2" xfId="4962"/>
    <cellStyle name="20% - Ênfase5 2 4 2 2" xfId="13239"/>
    <cellStyle name="20% - Ênfase5 2 4 3" xfId="6987"/>
    <cellStyle name="20% - Ênfase5 2 4 3 2" xfId="15264"/>
    <cellStyle name="20% - Ênfase5 2 4 4" xfId="2919"/>
    <cellStyle name="20% - Ênfase5 2 4 4 2" xfId="11196"/>
    <cellStyle name="20% - Ênfase5 2 4 5" xfId="9148"/>
    <cellStyle name="20% - Ênfase5 2 5" xfId="1909"/>
    <cellStyle name="20% - Ênfase5 2 5 2" xfId="5995"/>
    <cellStyle name="20% - Ênfase5 2 5 2 2" xfId="14272"/>
    <cellStyle name="20% - Ênfase5 2 5 3" xfId="7995"/>
    <cellStyle name="20% - Ênfase5 2 5 3 2" xfId="16272"/>
    <cellStyle name="20% - Ênfase5 2 5 4" xfId="3962"/>
    <cellStyle name="20% - Ênfase5 2 5 4 2" xfId="12239"/>
    <cellStyle name="20% - Ênfase5 2 5 5" xfId="10190"/>
    <cellStyle name="20% - Ênfase5 2 6" xfId="4458"/>
    <cellStyle name="20% - Ênfase5 2 6 2" xfId="12735"/>
    <cellStyle name="20% - Ênfase5 2 7" xfId="6489"/>
    <cellStyle name="20% - Ênfase5 2 7 2" xfId="14766"/>
    <cellStyle name="20% - Ênfase5 2 8" xfId="2410"/>
    <cellStyle name="20% - Ênfase5 2 8 2" xfId="10687"/>
    <cellStyle name="20% - Ênfase5 2 9" xfId="8641"/>
    <cellStyle name="20% - Ênfase5 20" xfId="275"/>
    <cellStyle name="20% - Ênfase5 20 2" xfId="1363"/>
    <cellStyle name="20% - Ênfase5 20 2 2" xfId="5453"/>
    <cellStyle name="20% - Ênfase5 20 2 2 2" xfId="13730"/>
    <cellStyle name="20% - Ênfase5 20 2 3" xfId="7478"/>
    <cellStyle name="20% - Ênfase5 20 2 3 2" xfId="15755"/>
    <cellStyle name="20% - Ênfase5 20 2 4" xfId="3419"/>
    <cellStyle name="20% - Ênfase5 20 2 4 2" xfId="11696"/>
    <cellStyle name="20% - Ênfase5 20 2 5" xfId="9647"/>
    <cellStyle name="20% - Ênfase5 20 3" xfId="854"/>
    <cellStyle name="20% - Ênfase5 20 3 2" xfId="4957"/>
    <cellStyle name="20% - Ênfase5 20 3 2 2" xfId="13234"/>
    <cellStyle name="20% - Ênfase5 20 3 3" xfId="6982"/>
    <cellStyle name="20% - Ênfase5 20 3 3 2" xfId="15259"/>
    <cellStyle name="20% - Ênfase5 20 3 4" xfId="2914"/>
    <cellStyle name="20% - Ênfase5 20 3 4 2" xfId="11191"/>
    <cellStyle name="20% - Ênfase5 20 3 5" xfId="9143"/>
    <cellStyle name="20% - Ênfase5 20 4" xfId="1904"/>
    <cellStyle name="20% - Ênfase5 20 4 2" xfId="5990"/>
    <cellStyle name="20% - Ênfase5 20 4 2 2" xfId="14267"/>
    <cellStyle name="20% - Ênfase5 20 4 3" xfId="7990"/>
    <cellStyle name="20% - Ênfase5 20 4 3 2" xfId="16267"/>
    <cellStyle name="20% - Ênfase5 20 4 4" xfId="3957"/>
    <cellStyle name="20% - Ênfase5 20 4 4 2" xfId="12234"/>
    <cellStyle name="20% - Ênfase5 20 4 5" xfId="10185"/>
    <cellStyle name="20% - Ênfase5 20 5" xfId="4453"/>
    <cellStyle name="20% - Ênfase5 20 5 2" xfId="12730"/>
    <cellStyle name="20% - Ênfase5 20 6" xfId="6484"/>
    <cellStyle name="20% - Ênfase5 20 6 2" xfId="14761"/>
    <cellStyle name="20% - Ênfase5 20 7" xfId="2405"/>
    <cellStyle name="20% - Ênfase5 20 7 2" xfId="10682"/>
    <cellStyle name="20% - Ênfase5 20 8" xfId="8636"/>
    <cellStyle name="20% - Ênfase5 21" xfId="278"/>
    <cellStyle name="20% - Ênfase5 21 2" xfId="1366"/>
    <cellStyle name="20% - Ênfase5 21 2 2" xfId="5456"/>
    <cellStyle name="20% - Ênfase5 21 2 2 2" xfId="13733"/>
    <cellStyle name="20% - Ênfase5 21 2 3" xfId="7481"/>
    <cellStyle name="20% - Ênfase5 21 2 3 2" xfId="15758"/>
    <cellStyle name="20% - Ênfase5 21 2 4" xfId="3422"/>
    <cellStyle name="20% - Ênfase5 21 2 4 2" xfId="11699"/>
    <cellStyle name="20% - Ênfase5 21 2 5" xfId="9650"/>
    <cellStyle name="20% - Ênfase5 21 3" xfId="857"/>
    <cellStyle name="20% - Ênfase5 21 3 2" xfId="4960"/>
    <cellStyle name="20% - Ênfase5 21 3 2 2" xfId="13237"/>
    <cellStyle name="20% - Ênfase5 21 3 3" xfId="6985"/>
    <cellStyle name="20% - Ênfase5 21 3 3 2" xfId="15262"/>
    <cellStyle name="20% - Ênfase5 21 3 4" xfId="2917"/>
    <cellStyle name="20% - Ênfase5 21 3 4 2" xfId="11194"/>
    <cellStyle name="20% - Ênfase5 21 3 5" xfId="9146"/>
    <cellStyle name="20% - Ênfase5 21 4" xfId="1907"/>
    <cellStyle name="20% - Ênfase5 21 4 2" xfId="5993"/>
    <cellStyle name="20% - Ênfase5 21 4 2 2" xfId="14270"/>
    <cellStyle name="20% - Ênfase5 21 4 3" xfId="7993"/>
    <cellStyle name="20% - Ênfase5 21 4 3 2" xfId="16270"/>
    <cellStyle name="20% - Ênfase5 21 4 4" xfId="3960"/>
    <cellStyle name="20% - Ênfase5 21 4 4 2" xfId="12237"/>
    <cellStyle name="20% - Ênfase5 21 4 5" xfId="10188"/>
    <cellStyle name="20% - Ênfase5 21 5" xfId="4456"/>
    <cellStyle name="20% - Ênfase5 21 5 2" xfId="12733"/>
    <cellStyle name="20% - Ênfase5 21 6" xfId="6487"/>
    <cellStyle name="20% - Ênfase5 21 6 2" xfId="14764"/>
    <cellStyle name="20% - Ênfase5 21 7" xfId="2408"/>
    <cellStyle name="20% - Ênfase5 21 7 2" xfId="10685"/>
    <cellStyle name="20% - Ênfase5 21 8" xfId="8639"/>
    <cellStyle name="20% - Ênfase5 22" xfId="44"/>
    <cellStyle name="20% - Ênfase5 3" xfId="284"/>
    <cellStyle name="20% - Ênfase5 3 2" xfId="181"/>
    <cellStyle name="20% - Ênfase5 3 2 2" xfId="1275"/>
    <cellStyle name="20% - Ênfase5 3 2 2 2" xfId="5366"/>
    <cellStyle name="20% - Ênfase5 3 2 2 2 2" xfId="13643"/>
    <cellStyle name="20% - Ênfase5 3 2 2 3" xfId="7391"/>
    <cellStyle name="20% - Ênfase5 3 2 2 3 2" xfId="15668"/>
    <cellStyle name="20% - Ênfase5 3 2 2 4" xfId="3331"/>
    <cellStyle name="20% - Ênfase5 3 2 2 4 2" xfId="11608"/>
    <cellStyle name="20% - Ênfase5 3 2 2 5" xfId="9559"/>
    <cellStyle name="20% - Ênfase5 3 2 3" xfId="766"/>
    <cellStyle name="20% - Ênfase5 3 2 3 2" xfId="4870"/>
    <cellStyle name="20% - Ênfase5 3 2 3 2 2" xfId="13147"/>
    <cellStyle name="20% - Ênfase5 3 2 3 3" xfId="6895"/>
    <cellStyle name="20% - Ênfase5 3 2 3 3 2" xfId="15172"/>
    <cellStyle name="20% - Ênfase5 3 2 3 4" xfId="2826"/>
    <cellStyle name="20% - Ênfase5 3 2 3 4 2" xfId="11103"/>
    <cellStyle name="20% - Ênfase5 3 2 3 5" xfId="9055"/>
    <cellStyle name="20% - Ênfase5 3 2 4" xfId="1816"/>
    <cellStyle name="20% - Ênfase5 3 2 4 2" xfId="5903"/>
    <cellStyle name="20% - Ênfase5 3 2 4 2 2" xfId="14180"/>
    <cellStyle name="20% - Ênfase5 3 2 4 3" xfId="7903"/>
    <cellStyle name="20% - Ênfase5 3 2 4 3 2" xfId="16180"/>
    <cellStyle name="20% - Ênfase5 3 2 4 4" xfId="3869"/>
    <cellStyle name="20% - Ênfase5 3 2 4 4 2" xfId="12146"/>
    <cellStyle name="20% - Ênfase5 3 2 4 5" xfId="10097"/>
    <cellStyle name="20% - Ênfase5 3 2 5" xfId="4366"/>
    <cellStyle name="20% - Ênfase5 3 2 5 2" xfId="12643"/>
    <cellStyle name="20% - Ênfase5 3 2 6" xfId="6397"/>
    <cellStyle name="20% - Ênfase5 3 2 6 2" xfId="14674"/>
    <cellStyle name="20% - Ênfase5 3 2 7" xfId="2317"/>
    <cellStyle name="20% - Ênfase5 3 2 7 2" xfId="10594"/>
    <cellStyle name="20% - Ênfase5 3 2 8" xfId="8548"/>
    <cellStyle name="20% - Ênfase5 3 3" xfId="1372"/>
    <cellStyle name="20% - Ênfase5 3 3 2" xfId="5462"/>
    <cellStyle name="20% - Ênfase5 3 3 2 2" xfId="13739"/>
    <cellStyle name="20% - Ênfase5 3 3 3" xfId="7487"/>
    <cellStyle name="20% - Ênfase5 3 3 3 2" xfId="15764"/>
    <cellStyle name="20% - Ênfase5 3 3 4" xfId="3428"/>
    <cellStyle name="20% - Ênfase5 3 3 4 2" xfId="11705"/>
    <cellStyle name="20% - Ênfase5 3 3 5" xfId="9656"/>
    <cellStyle name="20% - Ênfase5 3 4" xfId="863"/>
    <cellStyle name="20% - Ênfase5 3 4 2" xfId="4966"/>
    <cellStyle name="20% - Ênfase5 3 4 2 2" xfId="13243"/>
    <cellStyle name="20% - Ênfase5 3 4 3" xfId="6991"/>
    <cellStyle name="20% - Ênfase5 3 4 3 2" xfId="15268"/>
    <cellStyle name="20% - Ênfase5 3 4 4" xfId="2923"/>
    <cellStyle name="20% - Ênfase5 3 4 4 2" xfId="11200"/>
    <cellStyle name="20% - Ênfase5 3 4 5" xfId="9152"/>
    <cellStyle name="20% - Ênfase5 3 5" xfId="1913"/>
    <cellStyle name="20% - Ênfase5 3 5 2" xfId="5999"/>
    <cellStyle name="20% - Ênfase5 3 5 2 2" xfId="14276"/>
    <cellStyle name="20% - Ênfase5 3 5 3" xfId="7999"/>
    <cellStyle name="20% - Ênfase5 3 5 3 2" xfId="16276"/>
    <cellStyle name="20% - Ênfase5 3 5 4" xfId="3966"/>
    <cellStyle name="20% - Ênfase5 3 5 4 2" xfId="12243"/>
    <cellStyle name="20% - Ênfase5 3 5 5" xfId="10194"/>
    <cellStyle name="20% - Ênfase5 3 6" xfId="4462"/>
    <cellStyle name="20% - Ênfase5 3 6 2" xfId="12739"/>
    <cellStyle name="20% - Ênfase5 3 7" xfId="6493"/>
    <cellStyle name="20% - Ênfase5 3 7 2" xfId="14770"/>
    <cellStyle name="20% - Ênfase5 3 8" xfId="2414"/>
    <cellStyle name="20% - Ênfase5 3 8 2" xfId="10691"/>
    <cellStyle name="20% - Ênfase5 3 9" xfId="8645"/>
    <cellStyle name="20% - Ênfase5 4" xfId="286"/>
    <cellStyle name="20% - Ênfase5 4 2" xfId="290"/>
    <cellStyle name="20% - Ênfase5 4 2 2" xfId="1377"/>
    <cellStyle name="20% - Ênfase5 4 2 2 2" xfId="5467"/>
    <cellStyle name="20% - Ênfase5 4 2 2 2 2" xfId="13744"/>
    <cellStyle name="20% - Ênfase5 4 2 2 3" xfId="7492"/>
    <cellStyle name="20% - Ênfase5 4 2 2 3 2" xfId="15769"/>
    <cellStyle name="20% - Ênfase5 4 2 2 4" xfId="3433"/>
    <cellStyle name="20% - Ênfase5 4 2 2 4 2" xfId="11710"/>
    <cellStyle name="20% - Ênfase5 4 2 2 5" xfId="9661"/>
    <cellStyle name="20% - Ênfase5 4 2 3" xfId="868"/>
    <cellStyle name="20% - Ênfase5 4 2 3 2" xfId="4971"/>
    <cellStyle name="20% - Ênfase5 4 2 3 2 2" xfId="13248"/>
    <cellStyle name="20% - Ênfase5 4 2 3 3" xfId="6996"/>
    <cellStyle name="20% - Ênfase5 4 2 3 3 2" xfId="15273"/>
    <cellStyle name="20% - Ênfase5 4 2 3 4" xfId="2928"/>
    <cellStyle name="20% - Ênfase5 4 2 3 4 2" xfId="11205"/>
    <cellStyle name="20% - Ênfase5 4 2 3 5" xfId="9157"/>
    <cellStyle name="20% - Ênfase5 4 2 4" xfId="1918"/>
    <cellStyle name="20% - Ênfase5 4 2 4 2" xfId="6004"/>
    <cellStyle name="20% - Ênfase5 4 2 4 2 2" xfId="14281"/>
    <cellStyle name="20% - Ênfase5 4 2 4 3" xfId="8004"/>
    <cellStyle name="20% - Ênfase5 4 2 4 3 2" xfId="16281"/>
    <cellStyle name="20% - Ênfase5 4 2 4 4" xfId="3971"/>
    <cellStyle name="20% - Ênfase5 4 2 4 4 2" xfId="12248"/>
    <cellStyle name="20% - Ênfase5 4 2 4 5" xfId="10199"/>
    <cellStyle name="20% - Ênfase5 4 2 5" xfId="4467"/>
    <cellStyle name="20% - Ênfase5 4 2 5 2" xfId="12744"/>
    <cellStyle name="20% - Ênfase5 4 2 6" xfId="6498"/>
    <cellStyle name="20% - Ênfase5 4 2 6 2" xfId="14775"/>
    <cellStyle name="20% - Ênfase5 4 2 7" xfId="2419"/>
    <cellStyle name="20% - Ênfase5 4 2 7 2" xfId="10696"/>
    <cellStyle name="20% - Ênfase5 4 2 8" xfId="8650"/>
    <cellStyle name="20% - Ênfase5 4 3" xfId="1374"/>
    <cellStyle name="20% - Ênfase5 4 3 2" xfId="5464"/>
    <cellStyle name="20% - Ênfase5 4 3 2 2" xfId="13741"/>
    <cellStyle name="20% - Ênfase5 4 3 3" xfId="7489"/>
    <cellStyle name="20% - Ênfase5 4 3 3 2" xfId="15766"/>
    <cellStyle name="20% - Ênfase5 4 3 4" xfId="3430"/>
    <cellStyle name="20% - Ênfase5 4 3 4 2" xfId="11707"/>
    <cellStyle name="20% - Ênfase5 4 3 5" xfId="9658"/>
    <cellStyle name="20% - Ênfase5 4 4" xfId="865"/>
    <cellStyle name="20% - Ênfase5 4 4 2" xfId="4968"/>
    <cellStyle name="20% - Ênfase5 4 4 2 2" xfId="13245"/>
    <cellStyle name="20% - Ênfase5 4 4 3" xfId="6993"/>
    <cellStyle name="20% - Ênfase5 4 4 3 2" xfId="15270"/>
    <cellStyle name="20% - Ênfase5 4 4 4" xfId="2925"/>
    <cellStyle name="20% - Ênfase5 4 4 4 2" xfId="11202"/>
    <cellStyle name="20% - Ênfase5 4 4 5" xfId="9154"/>
    <cellStyle name="20% - Ênfase5 4 5" xfId="1915"/>
    <cellStyle name="20% - Ênfase5 4 5 2" xfId="6001"/>
    <cellStyle name="20% - Ênfase5 4 5 2 2" xfId="14278"/>
    <cellStyle name="20% - Ênfase5 4 5 3" xfId="8001"/>
    <cellStyle name="20% - Ênfase5 4 5 3 2" xfId="16278"/>
    <cellStyle name="20% - Ênfase5 4 5 4" xfId="3968"/>
    <cellStyle name="20% - Ênfase5 4 5 4 2" xfId="12245"/>
    <cellStyle name="20% - Ênfase5 4 5 5" xfId="10196"/>
    <cellStyle name="20% - Ênfase5 4 6" xfId="4464"/>
    <cellStyle name="20% - Ênfase5 4 6 2" xfId="12741"/>
    <cellStyle name="20% - Ênfase5 4 7" xfId="6495"/>
    <cellStyle name="20% - Ênfase5 4 7 2" xfId="14772"/>
    <cellStyle name="20% - Ênfase5 4 8" xfId="2416"/>
    <cellStyle name="20% - Ênfase5 4 8 2" xfId="10693"/>
    <cellStyle name="20% - Ênfase5 4 9" xfId="8647"/>
    <cellStyle name="20% - Ênfase5 5" xfId="292"/>
    <cellStyle name="20% - Ênfase5 5 2" xfId="294"/>
    <cellStyle name="20% - Ênfase5 5 2 2" xfId="1381"/>
    <cellStyle name="20% - Ênfase5 5 2 2 2" xfId="5471"/>
    <cellStyle name="20% - Ênfase5 5 2 2 2 2" xfId="13748"/>
    <cellStyle name="20% - Ênfase5 5 2 2 3" xfId="7496"/>
    <cellStyle name="20% - Ênfase5 5 2 2 3 2" xfId="15773"/>
    <cellStyle name="20% - Ênfase5 5 2 2 4" xfId="3437"/>
    <cellStyle name="20% - Ênfase5 5 2 2 4 2" xfId="11714"/>
    <cellStyle name="20% - Ênfase5 5 2 2 5" xfId="9665"/>
    <cellStyle name="20% - Ênfase5 5 2 3" xfId="872"/>
    <cellStyle name="20% - Ênfase5 5 2 3 2" xfId="4975"/>
    <cellStyle name="20% - Ênfase5 5 2 3 2 2" xfId="13252"/>
    <cellStyle name="20% - Ênfase5 5 2 3 3" xfId="7000"/>
    <cellStyle name="20% - Ênfase5 5 2 3 3 2" xfId="15277"/>
    <cellStyle name="20% - Ênfase5 5 2 3 4" xfId="2932"/>
    <cellStyle name="20% - Ênfase5 5 2 3 4 2" xfId="11209"/>
    <cellStyle name="20% - Ênfase5 5 2 3 5" xfId="9161"/>
    <cellStyle name="20% - Ênfase5 5 2 4" xfId="1922"/>
    <cellStyle name="20% - Ênfase5 5 2 4 2" xfId="6008"/>
    <cellStyle name="20% - Ênfase5 5 2 4 2 2" xfId="14285"/>
    <cellStyle name="20% - Ênfase5 5 2 4 3" xfId="8008"/>
    <cellStyle name="20% - Ênfase5 5 2 4 3 2" xfId="16285"/>
    <cellStyle name="20% - Ênfase5 5 2 4 4" xfId="3975"/>
    <cellStyle name="20% - Ênfase5 5 2 4 4 2" xfId="12252"/>
    <cellStyle name="20% - Ênfase5 5 2 4 5" xfId="10203"/>
    <cellStyle name="20% - Ênfase5 5 2 5" xfId="4471"/>
    <cellStyle name="20% - Ênfase5 5 2 5 2" xfId="12748"/>
    <cellStyle name="20% - Ênfase5 5 2 6" xfId="6502"/>
    <cellStyle name="20% - Ênfase5 5 2 6 2" xfId="14779"/>
    <cellStyle name="20% - Ênfase5 5 2 7" xfId="2423"/>
    <cellStyle name="20% - Ênfase5 5 2 7 2" xfId="10700"/>
    <cellStyle name="20% - Ênfase5 5 2 8" xfId="8654"/>
    <cellStyle name="20% - Ênfase5 5 3" xfId="1379"/>
    <cellStyle name="20% - Ênfase5 5 3 2" xfId="5469"/>
    <cellStyle name="20% - Ênfase5 5 3 2 2" xfId="13746"/>
    <cellStyle name="20% - Ênfase5 5 3 3" xfId="7494"/>
    <cellStyle name="20% - Ênfase5 5 3 3 2" xfId="15771"/>
    <cellStyle name="20% - Ênfase5 5 3 4" xfId="3435"/>
    <cellStyle name="20% - Ênfase5 5 3 4 2" xfId="11712"/>
    <cellStyle name="20% - Ênfase5 5 3 5" xfId="9663"/>
    <cellStyle name="20% - Ênfase5 5 4" xfId="870"/>
    <cellStyle name="20% - Ênfase5 5 4 2" xfId="4973"/>
    <cellStyle name="20% - Ênfase5 5 4 2 2" xfId="13250"/>
    <cellStyle name="20% - Ênfase5 5 4 3" xfId="6998"/>
    <cellStyle name="20% - Ênfase5 5 4 3 2" xfId="15275"/>
    <cellStyle name="20% - Ênfase5 5 4 4" xfId="2930"/>
    <cellStyle name="20% - Ênfase5 5 4 4 2" xfId="11207"/>
    <cellStyle name="20% - Ênfase5 5 4 5" xfId="9159"/>
    <cellStyle name="20% - Ênfase5 5 5" xfId="1920"/>
    <cellStyle name="20% - Ênfase5 5 5 2" xfId="6006"/>
    <cellStyle name="20% - Ênfase5 5 5 2 2" xfId="14283"/>
    <cellStyle name="20% - Ênfase5 5 5 3" xfId="8006"/>
    <cellStyle name="20% - Ênfase5 5 5 3 2" xfId="16283"/>
    <cellStyle name="20% - Ênfase5 5 5 4" xfId="3973"/>
    <cellStyle name="20% - Ênfase5 5 5 4 2" xfId="12250"/>
    <cellStyle name="20% - Ênfase5 5 5 5" xfId="10201"/>
    <cellStyle name="20% - Ênfase5 5 6" xfId="4469"/>
    <cellStyle name="20% - Ênfase5 5 6 2" xfId="12746"/>
    <cellStyle name="20% - Ênfase5 5 7" xfId="6500"/>
    <cellStyle name="20% - Ênfase5 5 7 2" xfId="14777"/>
    <cellStyle name="20% - Ênfase5 5 8" xfId="2421"/>
    <cellStyle name="20% - Ênfase5 5 8 2" xfId="10698"/>
    <cellStyle name="20% - Ênfase5 5 9" xfId="8652"/>
    <cellStyle name="20% - Ênfase5 6" xfId="296"/>
    <cellStyle name="20% - Ênfase5 6 2" xfId="298"/>
    <cellStyle name="20% - Ênfase5 6 2 2" xfId="1385"/>
    <cellStyle name="20% - Ênfase5 6 2 2 2" xfId="5475"/>
    <cellStyle name="20% - Ênfase5 6 2 2 2 2" xfId="13752"/>
    <cellStyle name="20% - Ênfase5 6 2 2 3" xfId="7500"/>
    <cellStyle name="20% - Ênfase5 6 2 2 3 2" xfId="15777"/>
    <cellStyle name="20% - Ênfase5 6 2 2 4" xfId="3441"/>
    <cellStyle name="20% - Ênfase5 6 2 2 4 2" xfId="11718"/>
    <cellStyle name="20% - Ênfase5 6 2 2 5" xfId="9669"/>
    <cellStyle name="20% - Ênfase5 6 2 3" xfId="876"/>
    <cellStyle name="20% - Ênfase5 6 2 3 2" xfId="4979"/>
    <cellStyle name="20% - Ênfase5 6 2 3 2 2" xfId="13256"/>
    <cellStyle name="20% - Ênfase5 6 2 3 3" xfId="7004"/>
    <cellStyle name="20% - Ênfase5 6 2 3 3 2" xfId="15281"/>
    <cellStyle name="20% - Ênfase5 6 2 3 4" xfId="2936"/>
    <cellStyle name="20% - Ênfase5 6 2 3 4 2" xfId="11213"/>
    <cellStyle name="20% - Ênfase5 6 2 3 5" xfId="9165"/>
    <cellStyle name="20% - Ênfase5 6 2 4" xfId="1926"/>
    <cellStyle name="20% - Ênfase5 6 2 4 2" xfId="6012"/>
    <cellStyle name="20% - Ênfase5 6 2 4 2 2" xfId="14289"/>
    <cellStyle name="20% - Ênfase5 6 2 4 3" xfId="8012"/>
    <cellStyle name="20% - Ênfase5 6 2 4 3 2" xfId="16289"/>
    <cellStyle name="20% - Ênfase5 6 2 4 4" xfId="3979"/>
    <cellStyle name="20% - Ênfase5 6 2 4 4 2" xfId="12256"/>
    <cellStyle name="20% - Ênfase5 6 2 4 5" xfId="10207"/>
    <cellStyle name="20% - Ênfase5 6 2 5" xfId="4475"/>
    <cellStyle name="20% - Ênfase5 6 2 5 2" xfId="12752"/>
    <cellStyle name="20% - Ênfase5 6 2 6" xfId="6506"/>
    <cellStyle name="20% - Ênfase5 6 2 6 2" xfId="14783"/>
    <cellStyle name="20% - Ênfase5 6 2 7" xfId="2427"/>
    <cellStyle name="20% - Ênfase5 6 2 7 2" xfId="10704"/>
    <cellStyle name="20% - Ênfase5 6 2 8" xfId="8658"/>
    <cellStyle name="20% - Ênfase5 6 3" xfId="1383"/>
    <cellStyle name="20% - Ênfase5 6 3 2" xfId="5473"/>
    <cellStyle name="20% - Ênfase5 6 3 2 2" xfId="13750"/>
    <cellStyle name="20% - Ênfase5 6 3 3" xfId="7498"/>
    <cellStyle name="20% - Ênfase5 6 3 3 2" xfId="15775"/>
    <cellStyle name="20% - Ênfase5 6 3 4" xfId="3439"/>
    <cellStyle name="20% - Ênfase5 6 3 4 2" xfId="11716"/>
    <cellStyle name="20% - Ênfase5 6 3 5" xfId="9667"/>
    <cellStyle name="20% - Ênfase5 6 4" xfId="874"/>
    <cellStyle name="20% - Ênfase5 6 4 2" xfId="4977"/>
    <cellStyle name="20% - Ênfase5 6 4 2 2" xfId="13254"/>
    <cellStyle name="20% - Ênfase5 6 4 3" xfId="7002"/>
    <cellStyle name="20% - Ênfase5 6 4 3 2" xfId="15279"/>
    <cellStyle name="20% - Ênfase5 6 4 4" xfId="2934"/>
    <cellStyle name="20% - Ênfase5 6 4 4 2" xfId="11211"/>
    <cellStyle name="20% - Ênfase5 6 4 5" xfId="9163"/>
    <cellStyle name="20% - Ênfase5 6 5" xfId="1924"/>
    <cellStyle name="20% - Ênfase5 6 5 2" xfId="6010"/>
    <cellStyle name="20% - Ênfase5 6 5 2 2" xfId="14287"/>
    <cellStyle name="20% - Ênfase5 6 5 3" xfId="8010"/>
    <cellStyle name="20% - Ênfase5 6 5 3 2" xfId="16287"/>
    <cellStyle name="20% - Ênfase5 6 5 4" xfId="3977"/>
    <cellStyle name="20% - Ênfase5 6 5 4 2" xfId="12254"/>
    <cellStyle name="20% - Ênfase5 6 5 5" xfId="10205"/>
    <cellStyle name="20% - Ênfase5 6 6" xfId="4473"/>
    <cellStyle name="20% - Ênfase5 6 6 2" xfId="12750"/>
    <cellStyle name="20% - Ênfase5 6 7" xfId="6504"/>
    <cellStyle name="20% - Ênfase5 6 7 2" xfId="14781"/>
    <cellStyle name="20% - Ênfase5 6 8" xfId="2425"/>
    <cellStyle name="20% - Ênfase5 6 8 2" xfId="10702"/>
    <cellStyle name="20% - Ênfase5 6 9" xfId="8656"/>
    <cellStyle name="20% - Ênfase5 7" xfId="167"/>
    <cellStyle name="20% - Ênfase5 7 2" xfId="300"/>
    <cellStyle name="20% - Ênfase5 7 2 2" xfId="1387"/>
    <cellStyle name="20% - Ênfase5 7 2 2 2" xfId="5477"/>
    <cellStyle name="20% - Ênfase5 7 2 2 2 2" xfId="13754"/>
    <cellStyle name="20% - Ênfase5 7 2 2 3" xfId="7502"/>
    <cellStyle name="20% - Ênfase5 7 2 2 3 2" xfId="15779"/>
    <cellStyle name="20% - Ênfase5 7 2 2 4" xfId="3443"/>
    <cellStyle name="20% - Ênfase5 7 2 2 4 2" xfId="11720"/>
    <cellStyle name="20% - Ênfase5 7 2 2 5" xfId="9671"/>
    <cellStyle name="20% - Ênfase5 7 2 3" xfId="878"/>
    <cellStyle name="20% - Ênfase5 7 2 3 2" xfId="4981"/>
    <cellStyle name="20% - Ênfase5 7 2 3 2 2" xfId="13258"/>
    <cellStyle name="20% - Ênfase5 7 2 3 3" xfId="7006"/>
    <cellStyle name="20% - Ênfase5 7 2 3 3 2" xfId="15283"/>
    <cellStyle name="20% - Ênfase5 7 2 3 4" xfId="2938"/>
    <cellStyle name="20% - Ênfase5 7 2 3 4 2" xfId="11215"/>
    <cellStyle name="20% - Ênfase5 7 2 3 5" xfId="9167"/>
    <cellStyle name="20% - Ênfase5 7 2 4" xfId="1928"/>
    <cellStyle name="20% - Ênfase5 7 2 4 2" xfId="6014"/>
    <cellStyle name="20% - Ênfase5 7 2 4 2 2" xfId="14291"/>
    <cellStyle name="20% - Ênfase5 7 2 4 3" xfId="8014"/>
    <cellStyle name="20% - Ênfase5 7 2 4 3 2" xfId="16291"/>
    <cellStyle name="20% - Ênfase5 7 2 4 4" xfId="3981"/>
    <cellStyle name="20% - Ênfase5 7 2 4 4 2" xfId="12258"/>
    <cellStyle name="20% - Ênfase5 7 2 4 5" xfId="10209"/>
    <cellStyle name="20% - Ênfase5 7 2 5" xfId="4477"/>
    <cellStyle name="20% - Ênfase5 7 2 5 2" xfId="12754"/>
    <cellStyle name="20% - Ênfase5 7 2 6" xfId="6508"/>
    <cellStyle name="20% - Ênfase5 7 2 6 2" xfId="14785"/>
    <cellStyle name="20% - Ênfase5 7 2 7" xfId="2429"/>
    <cellStyle name="20% - Ênfase5 7 2 7 2" xfId="10706"/>
    <cellStyle name="20% - Ênfase5 7 2 8" xfId="8660"/>
    <cellStyle name="20% - Ênfase5 7 3" xfId="1261"/>
    <cellStyle name="20% - Ênfase5 7 3 2" xfId="5352"/>
    <cellStyle name="20% - Ênfase5 7 3 2 2" xfId="13629"/>
    <cellStyle name="20% - Ênfase5 7 3 3" xfId="7377"/>
    <cellStyle name="20% - Ênfase5 7 3 3 2" xfId="15654"/>
    <cellStyle name="20% - Ênfase5 7 3 4" xfId="3317"/>
    <cellStyle name="20% - Ênfase5 7 3 4 2" xfId="11594"/>
    <cellStyle name="20% - Ênfase5 7 3 5" xfId="9545"/>
    <cellStyle name="20% - Ênfase5 7 4" xfId="752"/>
    <cellStyle name="20% - Ênfase5 7 4 2" xfId="4856"/>
    <cellStyle name="20% - Ênfase5 7 4 2 2" xfId="13133"/>
    <cellStyle name="20% - Ênfase5 7 4 3" xfId="6881"/>
    <cellStyle name="20% - Ênfase5 7 4 3 2" xfId="15158"/>
    <cellStyle name="20% - Ênfase5 7 4 4" xfId="2812"/>
    <cellStyle name="20% - Ênfase5 7 4 4 2" xfId="11089"/>
    <cellStyle name="20% - Ênfase5 7 4 5" xfId="9041"/>
    <cellStyle name="20% - Ênfase5 7 5" xfId="1802"/>
    <cellStyle name="20% - Ênfase5 7 5 2" xfId="5889"/>
    <cellStyle name="20% - Ênfase5 7 5 2 2" xfId="14166"/>
    <cellStyle name="20% - Ênfase5 7 5 3" xfId="7889"/>
    <cellStyle name="20% - Ênfase5 7 5 3 2" xfId="16166"/>
    <cellStyle name="20% - Ênfase5 7 5 4" xfId="3855"/>
    <cellStyle name="20% - Ênfase5 7 5 4 2" xfId="12132"/>
    <cellStyle name="20% - Ênfase5 7 5 5" xfId="10083"/>
    <cellStyle name="20% - Ênfase5 7 6" xfId="4352"/>
    <cellStyle name="20% - Ênfase5 7 6 2" xfId="12629"/>
    <cellStyle name="20% - Ênfase5 7 7" xfId="6383"/>
    <cellStyle name="20% - Ênfase5 7 7 2" xfId="14660"/>
    <cellStyle name="20% - Ênfase5 7 8" xfId="2303"/>
    <cellStyle name="20% - Ênfase5 7 8 2" xfId="10580"/>
    <cellStyle name="20% - Ênfase5 7 9" xfId="8534"/>
    <cellStyle name="20% - Ênfase5 8" xfId="302"/>
    <cellStyle name="20% - Ênfase5 8 2" xfId="224"/>
    <cellStyle name="20% - Ênfase5 8 2 2" xfId="1317"/>
    <cellStyle name="20% - Ênfase5 8 2 2 2" xfId="5407"/>
    <cellStyle name="20% - Ênfase5 8 2 2 2 2" xfId="13684"/>
    <cellStyle name="20% - Ênfase5 8 2 2 3" xfId="7432"/>
    <cellStyle name="20% - Ênfase5 8 2 2 3 2" xfId="15709"/>
    <cellStyle name="20% - Ênfase5 8 2 2 4" xfId="3373"/>
    <cellStyle name="20% - Ênfase5 8 2 2 4 2" xfId="11650"/>
    <cellStyle name="20% - Ênfase5 8 2 2 5" xfId="9601"/>
    <cellStyle name="20% - Ênfase5 8 2 3" xfId="808"/>
    <cellStyle name="20% - Ênfase5 8 2 3 2" xfId="4911"/>
    <cellStyle name="20% - Ênfase5 8 2 3 2 2" xfId="13188"/>
    <cellStyle name="20% - Ênfase5 8 2 3 3" xfId="6936"/>
    <cellStyle name="20% - Ênfase5 8 2 3 3 2" xfId="15213"/>
    <cellStyle name="20% - Ênfase5 8 2 3 4" xfId="2868"/>
    <cellStyle name="20% - Ênfase5 8 2 3 4 2" xfId="11145"/>
    <cellStyle name="20% - Ênfase5 8 2 3 5" xfId="9097"/>
    <cellStyle name="20% - Ênfase5 8 2 4" xfId="1858"/>
    <cellStyle name="20% - Ênfase5 8 2 4 2" xfId="5944"/>
    <cellStyle name="20% - Ênfase5 8 2 4 2 2" xfId="14221"/>
    <cellStyle name="20% - Ênfase5 8 2 4 3" xfId="7944"/>
    <cellStyle name="20% - Ênfase5 8 2 4 3 2" xfId="16221"/>
    <cellStyle name="20% - Ênfase5 8 2 4 4" xfId="3911"/>
    <cellStyle name="20% - Ênfase5 8 2 4 4 2" xfId="12188"/>
    <cellStyle name="20% - Ênfase5 8 2 4 5" xfId="10139"/>
    <cellStyle name="20% - Ênfase5 8 2 5" xfId="4407"/>
    <cellStyle name="20% - Ênfase5 8 2 5 2" xfId="12684"/>
    <cellStyle name="20% - Ênfase5 8 2 6" xfId="6438"/>
    <cellStyle name="20% - Ênfase5 8 2 6 2" xfId="14715"/>
    <cellStyle name="20% - Ênfase5 8 2 7" xfId="2359"/>
    <cellStyle name="20% - Ênfase5 8 2 7 2" xfId="10636"/>
    <cellStyle name="20% - Ênfase5 8 2 8" xfId="8590"/>
    <cellStyle name="20% - Ênfase5 8 3" xfId="1389"/>
    <cellStyle name="20% - Ênfase5 8 3 2" xfId="5479"/>
    <cellStyle name="20% - Ênfase5 8 3 2 2" xfId="13756"/>
    <cellStyle name="20% - Ênfase5 8 3 3" xfId="7504"/>
    <cellStyle name="20% - Ênfase5 8 3 3 2" xfId="15781"/>
    <cellStyle name="20% - Ênfase5 8 3 4" xfId="3445"/>
    <cellStyle name="20% - Ênfase5 8 3 4 2" xfId="11722"/>
    <cellStyle name="20% - Ênfase5 8 3 5" xfId="9673"/>
    <cellStyle name="20% - Ênfase5 8 4" xfId="880"/>
    <cellStyle name="20% - Ênfase5 8 4 2" xfId="4983"/>
    <cellStyle name="20% - Ênfase5 8 4 2 2" xfId="13260"/>
    <cellStyle name="20% - Ênfase5 8 4 3" xfId="7008"/>
    <cellStyle name="20% - Ênfase5 8 4 3 2" xfId="15285"/>
    <cellStyle name="20% - Ênfase5 8 4 4" xfId="2940"/>
    <cellStyle name="20% - Ênfase5 8 4 4 2" xfId="11217"/>
    <cellStyle name="20% - Ênfase5 8 4 5" xfId="9169"/>
    <cellStyle name="20% - Ênfase5 8 5" xfId="1930"/>
    <cellStyle name="20% - Ênfase5 8 5 2" xfId="6016"/>
    <cellStyle name="20% - Ênfase5 8 5 2 2" xfId="14293"/>
    <cellStyle name="20% - Ênfase5 8 5 3" xfId="8016"/>
    <cellStyle name="20% - Ênfase5 8 5 3 2" xfId="16293"/>
    <cellStyle name="20% - Ênfase5 8 5 4" xfId="3983"/>
    <cellStyle name="20% - Ênfase5 8 5 4 2" xfId="12260"/>
    <cellStyle name="20% - Ênfase5 8 5 5" xfId="10211"/>
    <cellStyle name="20% - Ênfase5 8 6" xfId="4479"/>
    <cellStyle name="20% - Ênfase5 8 6 2" xfId="12756"/>
    <cellStyle name="20% - Ênfase5 8 7" xfId="6510"/>
    <cellStyle name="20% - Ênfase5 8 7 2" xfId="14787"/>
    <cellStyle name="20% - Ênfase5 8 8" xfId="2431"/>
    <cellStyle name="20% - Ênfase5 8 8 2" xfId="10708"/>
    <cellStyle name="20% - Ênfase5 8 9" xfId="8662"/>
    <cellStyle name="20% - Ênfase5 9" xfId="303"/>
    <cellStyle name="20% - Ênfase5 9 2" xfId="307"/>
    <cellStyle name="20% - Ênfase5 9 2 2" xfId="1393"/>
    <cellStyle name="20% - Ênfase5 9 2 2 2" xfId="5483"/>
    <cellStyle name="20% - Ênfase5 9 2 2 2 2" xfId="13760"/>
    <cellStyle name="20% - Ênfase5 9 2 2 3" xfId="7508"/>
    <cellStyle name="20% - Ênfase5 9 2 2 3 2" xfId="15785"/>
    <cellStyle name="20% - Ênfase5 9 2 2 4" xfId="3449"/>
    <cellStyle name="20% - Ênfase5 9 2 2 4 2" xfId="11726"/>
    <cellStyle name="20% - Ênfase5 9 2 2 5" xfId="9677"/>
    <cellStyle name="20% - Ênfase5 9 2 3" xfId="884"/>
    <cellStyle name="20% - Ênfase5 9 2 3 2" xfId="4987"/>
    <cellStyle name="20% - Ênfase5 9 2 3 2 2" xfId="13264"/>
    <cellStyle name="20% - Ênfase5 9 2 3 3" xfId="7012"/>
    <cellStyle name="20% - Ênfase5 9 2 3 3 2" xfId="15289"/>
    <cellStyle name="20% - Ênfase5 9 2 3 4" xfId="2944"/>
    <cellStyle name="20% - Ênfase5 9 2 3 4 2" xfId="11221"/>
    <cellStyle name="20% - Ênfase5 9 2 3 5" xfId="9173"/>
    <cellStyle name="20% - Ênfase5 9 2 4" xfId="1934"/>
    <cellStyle name="20% - Ênfase5 9 2 4 2" xfId="6020"/>
    <cellStyle name="20% - Ênfase5 9 2 4 2 2" xfId="14297"/>
    <cellStyle name="20% - Ênfase5 9 2 4 3" xfId="8020"/>
    <cellStyle name="20% - Ênfase5 9 2 4 3 2" xfId="16297"/>
    <cellStyle name="20% - Ênfase5 9 2 4 4" xfId="3987"/>
    <cellStyle name="20% - Ênfase5 9 2 4 4 2" xfId="12264"/>
    <cellStyle name="20% - Ênfase5 9 2 4 5" xfId="10215"/>
    <cellStyle name="20% - Ênfase5 9 2 5" xfId="4483"/>
    <cellStyle name="20% - Ênfase5 9 2 5 2" xfId="12760"/>
    <cellStyle name="20% - Ênfase5 9 2 6" xfId="6514"/>
    <cellStyle name="20% - Ênfase5 9 2 6 2" xfId="14791"/>
    <cellStyle name="20% - Ênfase5 9 2 7" xfId="2435"/>
    <cellStyle name="20% - Ênfase5 9 2 7 2" xfId="10712"/>
    <cellStyle name="20% - Ênfase5 9 2 8" xfId="8666"/>
    <cellStyle name="20% - Ênfase5 9 3" xfId="1390"/>
    <cellStyle name="20% - Ênfase5 9 3 2" xfId="5480"/>
    <cellStyle name="20% - Ênfase5 9 3 2 2" xfId="13757"/>
    <cellStyle name="20% - Ênfase5 9 3 3" xfId="7505"/>
    <cellStyle name="20% - Ênfase5 9 3 3 2" xfId="15782"/>
    <cellStyle name="20% - Ênfase5 9 3 4" xfId="3446"/>
    <cellStyle name="20% - Ênfase5 9 3 4 2" xfId="11723"/>
    <cellStyle name="20% - Ênfase5 9 3 5" xfId="9674"/>
    <cellStyle name="20% - Ênfase5 9 4" xfId="881"/>
    <cellStyle name="20% - Ênfase5 9 4 2" xfId="4984"/>
    <cellStyle name="20% - Ênfase5 9 4 2 2" xfId="13261"/>
    <cellStyle name="20% - Ênfase5 9 4 3" xfId="7009"/>
    <cellStyle name="20% - Ênfase5 9 4 3 2" xfId="15286"/>
    <cellStyle name="20% - Ênfase5 9 4 4" xfId="2941"/>
    <cellStyle name="20% - Ênfase5 9 4 4 2" xfId="11218"/>
    <cellStyle name="20% - Ênfase5 9 4 5" xfId="9170"/>
    <cellStyle name="20% - Ênfase5 9 5" xfId="1931"/>
    <cellStyle name="20% - Ênfase5 9 5 2" xfId="6017"/>
    <cellStyle name="20% - Ênfase5 9 5 2 2" xfId="14294"/>
    <cellStyle name="20% - Ênfase5 9 5 3" xfId="8017"/>
    <cellStyle name="20% - Ênfase5 9 5 3 2" xfId="16294"/>
    <cellStyle name="20% - Ênfase5 9 5 4" xfId="3984"/>
    <cellStyle name="20% - Ênfase5 9 5 4 2" xfId="12261"/>
    <cellStyle name="20% - Ênfase5 9 5 5" xfId="10212"/>
    <cellStyle name="20% - Ênfase5 9 6" xfId="4480"/>
    <cellStyle name="20% - Ênfase5 9 6 2" xfId="12757"/>
    <cellStyle name="20% - Ênfase5 9 7" xfId="6511"/>
    <cellStyle name="20% - Ênfase5 9 7 2" xfId="14788"/>
    <cellStyle name="20% - Ênfase5 9 8" xfId="2432"/>
    <cellStyle name="20% - Ênfase5 9 8 2" xfId="10709"/>
    <cellStyle name="20% - Ênfase5 9 9" xfId="8663"/>
    <cellStyle name="20% - Ênfase6 10" xfId="309"/>
    <cellStyle name="20% - Ênfase6 10 2" xfId="310"/>
    <cellStyle name="20% - Ênfase6 10 2 2" xfId="1396"/>
    <cellStyle name="20% - Ênfase6 10 2 2 2" xfId="5486"/>
    <cellStyle name="20% - Ênfase6 10 2 2 2 2" xfId="13763"/>
    <cellStyle name="20% - Ênfase6 10 2 2 3" xfId="7511"/>
    <cellStyle name="20% - Ênfase6 10 2 2 3 2" xfId="15788"/>
    <cellStyle name="20% - Ênfase6 10 2 2 4" xfId="3452"/>
    <cellStyle name="20% - Ênfase6 10 2 2 4 2" xfId="11729"/>
    <cellStyle name="20% - Ênfase6 10 2 2 5" xfId="9680"/>
    <cellStyle name="20% - Ênfase6 10 2 3" xfId="887"/>
    <cellStyle name="20% - Ênfase6 10 2 3 2" xfId="4990"/>
    <cellStyle name="20% - Ênfase6 10 2 3 2 2" xfId="13267"/>
    <cellStyle name="20% - Ênfase6 10 2 3 3" xfId="7015"/>
    <cellStyle name="20% - Ênfase6 10 2 3 3 2" xfId="15292"/>
    <cellStyle name="20% - Ênfase6 10 2 3 4" xfId="2947"/>
    <cellStyle name="20% - Ênfase6 10 2 3 4 2" xfId="11224"/>
    <cellStyle name="20% - Ênfase6 10 2 3 5" xfId="9176"/>
    <cellStyle name="20% - Ênfase6 10 2 4" xfId="1937"/>
    <cellStyle name="20% - Ênfase6 10 2 4 2" xfId="6023"/>
    <cellStyle name="20% - Ênfase6 10 2 4 2 2" xfId="14300"/>
    <cellStyle name="20% - Ênfase6 10 2 4 3" xfId="8023"/>
    <cellStyle name="20% - Ênfase6 10 2 4 3 2" xfId="16300"/>
    <cellStyle name="20% - Ênfase6 10 2 4 4" xfId="3990"/>
    <cellStyle name="20% - Ênfase6 10 2 4 4 2" xfId="12267"/>
    <cellStyle name="20% - Ênfase6 10 2 4 5" xfId="10218"/>
    <cellStyle name="20% - Ênfase6 10 2 5" xfId="4486"/>
    <cellStyle name="20% - Ênfase6 10 2 5 2" xfId="12763"/>
    <cellStyle name="20% - Ênfase6 10 2 6" xfId="6517"/>
    <cellStyle name="20% - Ênfase6 10 2 6 2" xfId="14794"/>
    <cellStyle name="20% - Ênfase6 10 2 7" xfId="2438"/>
    <cellStyle name="20% - Ênfase6 10 2 7 2" xfId="10715"/>
    <cellStyle name="20% - Ênfase6 10 2 8" xfId="8669"/>
    <cellStyle name="20% - Ênfase6 10 3" xfId="1395"/>
    <cellStyle name="20% - Ênfase6 10 3 2" xfId="5485"/>
    <cellStyle name="20% - Ênfase6 10 3 2 2" xfId="13762"/>
    <cellStyle name="20% - Ênfase6 10 3 3" xfId="7510"/>
    <cellStyle name="20% - Ênfase6 10 3 3 2" xfId="15787"/>
    <cellStyle name="20% - Ênfase6 10 3 4" xfId="3451"/>
    <cellStyle name="20% - Ênfase6 10 3 4 2" xfId="11728"/>
    <cellStyle name="20% - Ênfase6 10 3 5" xfId="9679"/>
    <cellStyle name="20% - Ênfase6 10 4" xfId="886"/>
    <cellStyle name="20% - Ênfase6 10 4 2" xfId="4989"/>
    <cellStyle name="20% - Ênfase6 10 4 2 2" xfId="13266"/>
    <cellStyle name="20% - Ênfase6 10 4 3" xfId="7014"/>
    <cellStyle name="20% - Ênfase6 10 4 3 2" xfId="15291"/>
    <cellStyle name="20% - Ênfase6 10 4 4" xfId="2946"/>
    <cellStyle name="20% - Ênfase6 10 4 4 2" xfId="11223"/>
    <cellStyle name="20% - Ênfase6 10 4 5" xfId="9175"/>
    <cellStyle name="20% - Ênfase6 10 5" xfId="1936"/>
    <cellStyle name="20% - Ênfase6 10 5 2" xfId="6022"/>
    <cellStyle name="20% - Ênfase6 10 5 2 2" xfId="14299"/>
    <cellStyle name="20% - Ênfase6 10 5 3" xfId="8022"/>
    <cellStyle name="20% - Ênfase6 10 5 3 2" xfId="16299"/>
    <cellStyle name="20% - Ênfase6 10 5 4" xfId="3989"/>
    <cellStyle name="20% - Ênfase6 10 5 4 2" xfId="12266"/>
    <cellStyle name="20% - Ênfase6 10 5 5" xfId="10217"/>
    <cellStyle name="20% - Ênfase6 10 6" xfId="4485"/>
    <cellStyle name="20% - Ênfase6 10 6 2" xfId="12762"/>
    <cellStyle name="20% - Ênfase6 10 7" xfId="6516"/>
    <cellStyle name="20% - Ênfase6 10 7 2" xfId="14793"/>
    <cellStyle name="20% - Ênfase6 10 8" xfId="2437"/>
    <cellStyle name="20% - Ênfase6 10 8 2" xfId="10714"/>
    <cellStyle name="20% - Ênfase6 10 9" xfId="8668"/>
    <cellStyle name="20% - Ênfase6 11" xfId="247"/>
    <cellStyle name="20% - Ênfase6 11 2" xfId="1335"/>
    <cellStyle name="20% - Ênfase6 11 2 2" xfId="5425"/>
    <cellStyle name="20% - Ênfase6 11 2 2 2" xfId="13702"/>
    <cellStyle name="20% - Ênfase6 11 2 3" xfId="7450"/>
    <cellStyle name="20% - Ênfase6 11 2 3 2" xfId="15727"/>
    <cellStyle name="20% - Ênfase6 11 2 4" xfId="3391"/>
    <cellStyle name="20% - Ênfase6 11 2 4 2" xfId="11668"/>
    <cellStyle name="20% - Ênfase6 11 2 5" xfId="9619"/>
    <cellStyle name="20% - Ênfase6 11 3" xfId="826"/>
    <cellStyle name="20% - Ênfase6 11 3 2" xfId="4929"/>
    <cellStyle name="20% - Ênfase6 11 3 2 2" xfId="13206"/>
    <cellStyle name="20% - Ênfase6 11 3 3" xfId="6954"/>
    <cellStyle name="20% - Ênfase6 11 3 3 2" xfId="15231"/>
    <cellStyle name="20% - Ênfase6 11 3 4" xfId="2886"/>
    <cellStyle name="20% - Ênfase6 11 3 4 2" xfId="11163"/>
    <cellStyle name="20% - Ênfase6 11 3 5" xfId="9115"/>
    <cellStyle name="20% - Ênfase6 11 4" xfId="1876"/>
    <cellStyle name="20% - Ênfase6 11 4 2" xfId="5962"/>
    <cellStyle name="20% - Ênfase6 11 4 2 2" xfId="14239"/>
    <cellStyle name="20% - Ênfase6 11 4 3" xfId="7962"/>
    <cellStyle name="20% - Ênfase6 11 4 3 2" xfId="16239"/>
    <cellStyle name="20% - Ênfase6 11 4 4" xfId="3929"/>
    <cellStyle name="20% - Ênfase6 11 4 4 2" xfId="12206"/>
    <cellStyle name="20% - Ênfase6 11 4 5" xfId="10157"/>
    <cellStyle name="20% - Ênfase6 11 5" xfId="4425"/>
    <cellStyle name="20% - Ênfase6 11 5 2" xfId="12702"/>
    <cellStyle name="20% - Ênfase6 11 6" xfId="6456"/>
    <cellStyle name="20% - Ênfase6 11 6 2" xfId="14733"/>
    <cellStyle name="20% - Ênfase6 11 7" xfId="2377"/>
    <cellStyle name="20% - Ênfase6 11 7 2" xfId="10654"/>
    <cellStyle name="20% - Ênfase6 11 8" xfId="8608"/>
    <cellStyle name="20% - Ênfase6 12" xfId="311"/>
    <cellStyle name="20% - Ênfase6 12 2" xfId="1397"/>
    <cellStyle name="20% - Ênfase6 12 2 2" xfId="5487"/>
    <cellStyle name="20% - Ênfase6 12 2 2 2" xfId="13764"/>
    <cellStyle name="20% - Ênfase6 12 2 3" xfId="7512"/>
    <cellStyle name="20% - Ênfase6 12 2 3 2" xfId="15789"/>
    <cellStyle name="20% - Ênfase6 12 2 4" xfId="3453"/>
    <cellStyle name="20% - Ênfase6 12 2 4 2" xfId="11730"/>
    <cellStyle name="20% - Ênfase6 12 2 5" xfId="9681"/>
    <cellStyle name="20% - Ênfase6 12 3" xfId="888"/>
    <cellStyle name="20% - Ênfase6 12 3 2" xfId="4991"/>
    <cellStyle name="20% - Ênfase6 12 3 2 2" xfId="13268"/>
    <cellStyle name="20% - Ênfase6 12 3 3" xfId="7016"/>
    <cellStyle name="20% - Ênfase6 12 3 3 2" xfId="15293"/>
    <cellStyle name="20% - Ênfase6 12 3 4" xfId="2948"/>
    <cellStyle name="20% - Ênfase6 12 3 4 2" xfId="11225"/>
    <cellStyle name="20% - Ênfase6 12 3 5" xfId="9177"/>
    <cellStyle name="20% - Ênfase6 12 4" xfId="1938"/>
    <cellStyle name="20% - Ênfase6 12 4 2" xfId="6024"/>
    <cellStyle name="20% - Ênfase6 12 4 2 2" xfId="14301"/>
    <cellStyle name="20% - Ênfase6 12 4 3" xfId="8024"/>
    <cellStyle name="20% - Ênfase6 12 4 3 2" xfId="16301"/>
    <cellStyle name="20% - Ênfase6 12 4 4" xfId="3991"/>
    <cellStyle name="20% - Ênfase6 12 4 4 2" xfId="12268"/>
    <cellStyle name="20% - Ênfase6 12 4 5" xfId="10219"/>
    <cellStyle name="20% - Ênfase6 12 5" xfId="4487"/>
    <cellStyle name="20% - Ênfase6 12 5 2" xfId="12764"/>
    <cellStyle name="20% - Ênfase6 12 6" xfId="6518"/>
    <cellStyle name="20% - Ênfase6 12 6 2" xfId="14795"/>
    <cellStyle name="20% - Ênfase6 12 7" xfId="2439"/>
    <cellStyle name="20% - Ênfase6 12 7 2" xfId="10716"/>
    <cellStyle name="20% - Ênfase6 12 8" xfId="8670"/>
    <cellStyle name="20% - Ênfase6 13" xfId="312"/>
    <cellStyle name="20% - Ênfase6 13 2" xfId="1398"/>
    <cellStyle name="20% - Ênfase6 13 2 2" xfId="5488"/>
    <cellStyle name="20% - Ênfase6 13 2 2 2" xfId="13765"/>
    <cellStyle name="20% - Ênfase6 13 2 3" xfId="7513"/>
    <cellStyle name="20% - Ênfase6 13 2 3 2" xfId="15790"/>
    <cellStyle name="20% - Ênfase6 13 2 4" xfId="3454"/>
    <cellStyle name="20% - Ênfase6 13 2 4 2" xfId="11731"/>
    <cellStyle name="20% - Ênfase6 13 2 5" xfId="9682"/>
    <cellStyle name="20% - Ênfase6 13 3" xfId="889"/>
    <cellStyle name="20% - Ênfase6 13 3 2" xfId="4992"/>
    <cellStyle name="20% - Ênfase6 13 3 2 2" xfId="13269"/>
    <cellStyle name="20% - Ênfase6 13 3 3" xfId="7017"/>
    <cellStyle name="20% - Ênfase6 13 3 3 2" xfId="15294"/>
    <cellStyle name="20% - Ênfase6 13 3 4" xfId="2949"/>
    <cellStyle name="20% - Ênfase6 13 3 4 2" xfId="11226"/>
    <cellStyle name="20% - Ênfase6 13 3 5" xfId="9178"/>
    <cellStyle name="20% - Ênfase6 13 4" xfId="1939"/>
    <cellStyle name="20% - Ênfase6 13 4 2" xfId="6025"/>
    <cellStyle name="20% - Ênfase6 13 4 2 2" xfId="14302"/>
    <cellStyle name="20% - Ênfase6 13 4 3" xfId="8025"/>
    <cellStyle name="20% - Ênfase6 13 4 3 2" xfId="16302"/>
    <cellStyle name="20% - Ênfase6 13 4 4" xfId="3992"/>
    <cellStyle name="20% - Ênfase6 13 4 4 2" xfId="12269"/>
    <cellStyle name="20% - Ênfase6 13 4 5" xfId="10220"/>
    <cellStyle name="20% - Ênfase6 13 5" xfId="4488"/>
    <cellStyle name="20% - Ênfase6 13 5 2" xfId="12765"/>
    <cellStyle name="20% - Ênfase6 13 6" xfId="6519"/>
    <cellStyle name="20% - Ênfase6 13 6 2" xfId="14796"/>
    <cellStyle name="20% - Ênfase6 13 7" xfId="2440"/>
    <cellStyle name="20% - Ênfase6 13 7 2" xfId="10717"/>
    <cellStyle name="20% - Ênfase6 13 8" xfId="8671"/>
    <cellStyle name="20% - Ênfase6 14" xfId="313"/>
    <cellStyle name="20% - Ênfase6 14 2" xfId="1399"/>
    <cellStyle name="20% - Ênfase6 14 2 2" xfId="5489"/>
    <cellStyle name="20% - Ênfase6 14 2 2 2" xfId="13766"/>
    <cellStyle name="20% - Ênfase6 14 2 3" xfId="7514"/>
    <cellStyle name="20% - Ênfase6 14 2 3 2" xfId="15791"/>
    <cellStyle name="20% - Ênfase6 14 2 4" xfId="3455"/>
    <cellStyle name="20% - Ênfase6 14 2 4 2" xfId="11732"/>
    <cellStyle name="20% - Ênfase6 14 2 5" xfId="9683"/>
    <cellStyle name="20% - Ênfase6 14 3" xfId="890"/>
    <cellStyle name="20% - Ênfase6 14 3 2" xfId="4993"/>
    <cellStyle name="20% - Ênfase6 14 3 2 2" xfId="13270"/>
    <cellStyle name="20% - Ênfase6 14 3 3" xfId="7018"/>
    <cellStyle name="20% - Ênfase6 14 3 3 2" xfId="15295"/>
    <cellStyle name="20% - Ênfase6 14 3 4" xfId="2950"/>
    <cellStyle name="20% - Ênfase6 14 3 4 2" xfId="11227"/>
    <cellStyle name="20% - Ênfase6 14 3 5" xfId="9179"/>
    <cellStyle name="20% - Ênfase6 14 4" xfId="1940"/>
    <cellStyle name="20% - Ênfase6 14 4 2" xfId="6026"/>
    <cellStyle name="20% - Ênfase6 14 4 2 2" xfId="14303"/>
    <cellStyle name="20% - Ênfase6 14 4 3" xfId="8026"/>
    <cellStyle name="20% - Ênfase6 14 4 3 2" xfId="16303"/>
    <cellStyle name="20% - Ênfase6 14 4 4" xfId="3993"/>
    <cellStyle name="20% - Ênfase6 14 4 4 2" xfId="12270"/>
    <cellStyle name="20% - Ênfase6 14 4 5" xfId="10221"/>
    <cellStyle name="20% - Ênfase6 14 5" xfId="4489"/>
    <cellStyle name="20% - Ênfase6 14 5 2" xfId="12766"/>
    <cellStyle name="20% - Ênfase6 14 6" xfId="6520"/>
    <cellStyle name="20% - Ênfase6 14 6 2" xfId="14797"/>
    <cellStyle name="20% - Ênfase6 14 7" xfId="2441"/>
    <cellStyle name="20% - Ênfase6 14 7 2" xfId="10718"/>
    <cellStyle name="20% - Ênfase6 14 8" xfId="8672"/>
    <cellStyle name="20% - Ênfase6 15" xfId="314"/>
    <cellStyle name="20% - Ênfase6 15 2" xfId="1400"/>
    <cellStyle name="20% - Ênfase6 15 2 2" xfId="5490"/>
    <cellStyle name="20% - Ênfase6 15 2 2 2" xfId="13767"/>
    <cellStyle name="20% - Ênfase6 15 2 3" xfId="7515"/>
    <cellStyle name="20% - Ênfase6 15 2 3 2" xfId="15792"/>
    <cellStyle name="20% - Ênfase6 15 2 4" xfId="3456"/>
    <cellStyle name="20% - Ênfase6 15 2 4 2" xfId="11733"/>
    <cellStyle name="20% - Ênfase6 15 2 5" xfId="9684"/>
    <cellStyle name="20% - Ênfase6 15 3" xfId="891"/>
    <cellStyle name="20% - Ênfase6 15 3 2" xfId="4994"/>
    <cellStyle name="20% - Ênfase6 15 3 2 2" xfId="13271"/>
    <cellStyle name="20% - Ênfase6 15 3 3" xfId="7019"/>
    <cellStyle name="20% - Ênfase6 15 3 3 2" xfId="15296"/>
    <cellStyle name="20% - Ênfase6 15 3 4" xfId="2951"/>
    <cellStyle name="20% - Ênfase6 15 3 4 2" xfId="11228"/>
    <cellStyle name="20% - Ênfase6 15 3 5" xfId="9180"/>
    <cellStyle name="20% - Ênfase6 15 4" xfId="1941"/>
    <cellStyle name="20% - Ênfase6 15 4 2" xfId="6027"/>
    <cellStyle name="20% - Ênfase6 15 4 2 2" xfId="14304"/>
    <cellStyle name="20% - Ênfase6 15 4 3" xfId="8027"/>
    <cellStyle name="20% - Ênfase6 15 4 3 2" xfId="16304"/>
    <cellStyle name="20% - Ênfase6 15 4 4" xfId="3994"/>
    <cellStyle name="20% - Ênfase6 15 4 4 2" xfId="12271"/>
    <cellStyle name="20% - Ênfase6 15 4 5" xfId="10222"/>
    <cellStyle name="20% - Ênfase6 15 5" xfId="4490"/>
    <cellStyle name="20% - Ênfase6 15 5 2" xfId="12767"/>
    <cellStyle name="20% - Ênfase6 15 6" xfId="6521"/>
    <cellStyle name="20% - Ênfase6 15 6 2" xfId="14798"/>
    <cellStyle name="20% - Ênfase6 15 7" xfId="2442"/>
    <cellStyle name="20% - Ênfase6 15 7 2" xfId="10719"/>
    <cellStyle name="20% - Ênfase6 15 8" xfId="8673"/>
    <cellStyle name="20% - Ênfase6 16" xfId="316"/>
    <cellStyle name="20% - Ênfase6 16 2" xfId="1402"/>
    <cellStyle name="20% - Ênfase6 16 2 2" xfId="5492"/>
    <cellStyle name="20% - Ênfase6 16 2 2 2" xfId="13769"/>
    <cellStyle name="20% - Ênfase6 16 2 3" xfId="7517"/>
    <cellStyle name="20% - Ênfase6 16 2 3 2" xfId="15794"/>
    <cellStyle name="20% - Ênfase6 16 2 4" xfId="3458"/>
    <cellStyle name="20% - Ênfase6 16 2 4 2" xfId="11735"/>
    <cellStyle name="20% - Ênfase6 16 2 5" xfId="9686"/>
    <cellStyle name="20% - Ênfase6 16 3" xfId="893"/>
    <cellStyle name="20% - Ênfase6 16 3 2" xfId="4996"/>
    <cellStyle name="20% - Ênfase6 16 3 2 2" xfId="13273"/>
    <cellStyle name="20% - Ênfase6 16 3 3" xfId="7021"/>
    <cellStyle name="20% - Ênfase6 16 3 3 2" xfId="15298"/>
    <cellStyle name="20% - Ênfase6 16 3 4" xfId="2953"/>
    <cellStyle name="20% - Ênfase6 16 3 4 2" xfId="11230"/>
    <cellStyle name="20% - Ênfase6 16 3 5" xfId="9182"/>
    <cellStyle name="20% - Ênfase6 16 4" xfId="1943"/>
    <cellStyle name="20% - Ênfase6 16 4 2" xfId="6029"/>
    <cellStyle name="20% - Ênfase6 16 4 2 2" xfId="14306"/>
    <cellStyle name="20% - Ênfase6 16 4 3" xfId="8029"/>
    <cellStyle name="20% - Ênfase6 16 4 3 2" xfId="16306"/>
    <cellStyle name="20% - Ênfase6 16 4 4" xfId="3996"/>
    <cellStyle name="20% - Ênfase6 16 4 4 2" xfId="12273"/>
    <cellStyle name="20% - Ênfase6 16 4 5" xfId="10224"/>
    <cellStyle name="20% - Ênfase6 16 5" xfId="4492"/>
    <cellStyle name="20% - Ênfase6 16 5 2" xfId="12769"/>
    <cellStyle name="20% - Ênfase6 16 6" xfId="6523"/>
    <cellStyle name="20% - Ênfase6 16 6 2" xfId="14800"/>
    <cellStyle name="20% - Ênfase6 16 7" xfId="2444"/>
    <cellStyle name="20% - Ênfase6 16 7 2" xfId="10721"/>
    <cellStyle name="20% - Ênfase6 16 8" xfId="8675"/>
    <cellStyle name="20% - Ênfase6 17" xfId="318"/>
    <cellStyle name="20% - Ênfase6 17 2" xfId="1404"/>
    <cellStyle name="20% - Ênfase6 17 2 2" xfId="5494"/>
    <cellStyle name="20% - Ênfase6 17 2 2 2" xfId="13771"/>
    <cellStyle name="20% - Ênfase6 17 2 3" xfId="7519"/>
    <cellStyle name="20% - Ênfase6 17 2 3 2" xfId="15796"/>
    <cellStyle name="20% - Ênfase6 17 2 4" xfId="3460"/>
    <cellStyle name="20% - Ênfase6 17 2 4 2" xfId="11737"/>
    <cellStyle name="20% - Ênfase6 17 2 5" xfId="9688"/>
    <cellStyle name="20% - Ênfase6 17 3" xfId="895"/>
    <cellStyle name="20% - Ênfase6 17 3 2" xfId="4998"/>
    <cellStyle name="20% - Ênfase6 17 3 2 2" xfId="13275"/>
    <cellStyle name="20% - Ênfase6 17 3 3" xfId="7023"/>
    <cellStyle name="20% - Ênfase6 17 3 3 2" xfId="15300"/>
    <cellStyle name="20% - Ênfase6 17 3 4" xfId="2955"/>
    <cellStyle name="20% - Ênfase6 17 3 4 2" xfId="11232"/>
    <cellStyle name="20% - Ênfase6 17 3 5" xfId="9184"/>
    <cellStyle name="20% - Ênfase6 17 4" xfId="1945"/>
    <cellStyle name="20% - Ênfase6 17 4 2" xfId="6031"/>
    <cellStyle name="20% - Ênfase6 17 4 2 2" xfId="14308"/>
    <cellStyle name="20% - Ênfase6 17 4 3" xfId="8031"/>
    <cellStyle name="20% - Ênfase6 17 4 3 2" xfId="16308"/>
    <cellStyle name="20% - Ênfase6 17 4 4" xfId="3998"/>
    <cellStyle name="20% - Ênfase6 17 4 4 2" xfId="12275"/>
    <cellStyle name="20% - Ênfase6 17 4 5" xfId="10226"/>
    <cellStyle name="20% - Ênfase6 17 5" xfId="4494"/>
    <cellStyle name="20% - Ênfase6 17 5 2" xfId="12771"/>
    <cellStyle name="20% - Ênfase6 17 6" xfId="6525"/>
    <cellStyle name="20% - Ênfase6 17 6 2" xfId="14802"/>
    <cellStyle name="20% - Ênfase6 17 7" xfId="2446"/>
    <cellStyle name="20% - Ênfase6 17 7 2" xfId="10723"/>
    <cellStyle name="20% - Ênfase6 17 8" xfId="8677"/>
    <cellStyle name="20% - Ênfase6 18" xfId="320"/>
    <cellStyle name="20% - Ênfase6 18 2" xfId="1405"/>
    <cellStyle name="20% - Ênfase6 18 2 2" xfId="5495"/>
    <cellStyle name="20% - Ênfase6 18 2 2 2" xfId="13772"/>
    <cellStyle name="20% - Ênfase6 18 2 3" xfId="7520"/>
    <cellStyle name="20% - Ênfase6 18 2 3 2" xfId="15797"/>
    <cellStyle name="20% - Ênfase6 18 2 4" xfId="3461"/>
    <cellStyle name="20% - Ênfase6 18 2 4 2" xfId="11738"/>
    <cellStyle name="20% - Ênfase6 18 2 5" xfId="9689"/>
    <cellStyle name="20% - Ênfase6 18 3" xfId="896"/>
    <cellStyle name="20% - Ênfase6 18 3 2" xfId="4999"/>
    <cellStyle name="20% - Ênfase6 18 3 2 2" xfId="13276"/>
    <cellStyle name="20% - Ênfase6 18 3 3" xfId="7024"/>
    <cellStyle name="20% - Ênfase6 18 3 3 2" xfId="15301"/>
    <cellStyle name="20% - Ênfase6 18 3 4" xfId="2956"/>
    <cellStyle name="20% - Ênfase6 18 3 4 2" xfId="11233"/>
    <cellStyle name="20% - Ênfase6 18 3 5" xfId="9185"/>
    <cellStyle name="20% - Ênfase6 18 4" xfId="1946"/>
    <cellStyle name="20% - Ênfase6 18 4 2" xfId="6032"/>
    <cellStyle name="20% - Ênfase6 18 4 2 2" xfId="14309"/>
    <cellStyle name="20% - Ênfase6 18 4 3" xfId="8032"/>
    <cellStyle name="20% - Ênfase6 18 4 3 2" xfId="16309"/>
    <cellStyle name="20% - Ênfase6 18 4 4" xfId="3999"/>
    <cellStyle name="20% - Ênfase6 18 4 4 2" xfId="12276"/>
    <cellStyle name="20% - Ênfase6 18 4 5" xfId="10227"/>
    <cellStyle name="20% - Ênfase6 18 5" xfId="4495"/>
    <cellStyle name="20% - Ênfase6 18 5 2" xfId="12772"/>
    <cellStyle name="20% - Ênfase6 18 6" xfId="6526"/>
    <cellStyle name="20% - Ênfase6 18 6 2" xfId="14803"/>
    <cellStyle name="20% - Ênfase6 18 7" xfId="2447"/>
    <cellStyle name="20% - Ênfase6 18 7 2" xfId="10724"/>
    <cellStyle name="20% - Ênfase6 18 8" xfId="8678"/>
    <cellStyle name="20% - Ênfase6 19" xfId="321"/>
    <cellStyle name="20% - Ênfase6 19 2" xfId="1406"/>
    <cellStyle name="20% - Ênfase6 19 2 2" xfId="5496"/>
    <cellStyle name="20% - Ênfase6 19 2 2 2" xfId="13773"/>
    <cellStyle name="20% - Ênfase6 19 2 3" xfId="7521"/>
    <cellStyle name="20% - Ênfase6 19 2 3 2" xfId="15798"/>
    <cellStyle name="20% - Ênfase6 19 2 4" xfId="3462"/>
    <cellStyle name="20% - Ênfase6 19 2 4 2" xfId="11739"/>
    <cellStyle name="20% - Ênfase6 19 2 5" xfId="9690"/>
    <cellStyle name="20% - Ênfase6 19 3" xfId="897"/>
    <cellStyle name="20% - Ênfase6 19 3 2" xfId="5000"/>
    <cellStyle name="20% - Ênfase6 19 3 2 2" xfId="13277"/>
    <cellStyle name="20% - Ênfase6 19 3 3" xfId="7025"/>
    <cellStyle name="20% - Ênfase6 19 3 3 2" xfId="15302"/>
    <cellStyle name="20% - Ênfase6 19 3 4" xfId="2957"/>
    <cellStyle name="20% - Ênfase6 19 3 4 2" xfId="11234"/>
    <cellStyle name="20% - Ênfase6 19 3 5" xfId="9186"/>
    <cellStyle name="20% - Ênfase6 19 4" xfId="1947"/>
    <cellStyle name="20% - Ênfase6 19 4 2" xfId="6033"/>
    <cellStyle name="20% - Ênfase6 19 4 2 2" xfId="14310"/>
    <cellStyle name="20% - Ênfase6 19 4 3" xfId="8033"/>
    <cellStyle name="20% - Ênfase6 19 4 3 2" xfId="16310"/>
    <cellStyle name="20% - Ênfase6 19 4 4" xfId="4000"/>
    <cellStyle name="20% - Ênfase6 19 4 4 2" xfId="12277"/>
    <cellStyle name="20% - Ênfase6 19 4 5" xfId="10228"/>
    <cellStyle name="20% - Ênfase6 19 5" xfId="4496"/>
    <cellStyle name="20% - Ênfase6 19 5 2" xfId="12773"/>
    <cellStyle name="20% - Ênfase6 19 6" xfId="6527"/>
    <cellStyle name="20% - Ênfase6 19 6 2" xfId="14804"/>
    <cellStyle name="20% - Ênfase6 19 7" xfId="2448"/>
    <cellStyle name="20% - Ênfase6 19 7 2" xfId="10725"/>
    <cellStyle name="20% - Ênfase6 19 8" xfId="8679"/>
    <cellStyle name="20% - Ênfase6 2" xfId="48"/>
    <cellStyle name="20% - Ênfase6 2 2" xfId="322"/>
    <cellStyle name="20% - Ênfase6 2 2 2" xfId="1407"/>
    <cellStyle name="20% - Ênfase6 2 2 2 2" xfId="5497"/>
    <cellStyle name="20% - Ênfase6 2 2 2 2 2" xfId="13774"/>
    <cellStyle name="20% - Ênfase6 2 2 2 3" xfId="7522"/>
    <cellStyle name="20% - Ênfase6 2 2 2 3 2" xfId="15799"/>
    <cellStyle name="20% - Ênfase6 2 2 2 4" xfId="3463"/>
    <cellStyle name="20% - Ênfase6 2 2 2 4 2" xfId="11740"/>
    <cellStyle name="20% - Ênfase6 2 2 2 5" xfId="9691"/>
    <cellStyle name="20% - Ênfase6 2 2 3" xfId="898"/>
    <cellStyle name="20% - Ênfase6 2 2 3 2" xfId="5001"/>
    <cellStyle name="20% - Ênfase6 2 2 3 2 2" xfId="13278"/>
    <cellStyle name="20% - Ênfase6 2 2 3 3" xfId="7026"/>
    <cellStyle name="20% - Ênfase6 2 2 3 3 2" xfId="15303"/>
    <cellStyle name="20% - Ênfase6 2 2 3 4" xfId="2958"/>
    <cellStyle name="20% - Ênfase6 2 2 3 4 2" xfId="11235"/>
    <cellStyle name="20% - Ênfase6 2 2 3 5" xfId="9187"/>
    <cellStyle name="20% - Ênfase6 2 2 4" xfId="1948"/>
    <cellStyle name="20% - Ênfase6 2 2 4 2" xfId="6034"/>
    <cellStyle name="20% - Ênfase6 2 2 4 2 2" xfId="14311"/>
    <cellStyle name="20% - Ênfase6 2 2 4 3" xfId="8034"/>
    <cellStyle name="20% - Ênfase6 2 2 4 3 2" xfId="16311"/>
    <cellStyle name="20% - Ênfase6 2 2 4 4" xfId="4001"/>
    <cellStyle name="20% - Ênfase6 2 2 4 4 2" xfId="12278"/>
    <cellStyle name="20% - Ênfase6 2 2 4 5" xfId="10229"/>
    <cellStyle name="20% - Ênfase6 2 2 5" xfId="4497"/>
    <cellStyle name="20% - Ênfase6 2 2 5 2" xfId="12774"/>
    <cellStyle name="20% - Ênfase6 2 2 6" xfId="6528"/>
    <cellStyle name="20% - Ênfase6 2 2 6 2" xfId="14805"/>
    <cellStyle name="20% - Ênfase6 2 2 7" xfId="2449"/>
    <cellStyle name="20% - Ênfase6 2 2 7 2" xfId="10726"/>
    <cellStyle name="20% - Ênfase6 2 2 8" xfId="8680"/>
    <cellStyle name="20% - Ênfase6 2 3" xfId="1148"/>
    <cellStyle name="20% - Ênfase6 2 3 2" xfId="5240"/>
    <cellStyle name="20% - Ênfase6 2 3 2 2" xfId="13517"/>
    <cellStyle name="20% - Ênfase6 2 3 3" xfId="7265"/>
    <cellStyle name="20% - Ênfase6 2 3 3 2" xfId="15542"/>
    <cellStyle name="20% - Ênfase6 2 3 4" xfId="3205"/>
    <cellStyle name="20% - Ênfase6 2 3 4 2" xfId="11482"/>
    <cellStyle name="20% - Ênfase6 2 3 5" xfId="9433"/>
    <cellStyle name="20% - Ênfase6 2 4" xfId="640"/>
    <cellStyle name="20% - Ênfase6 2 4 2" xfId="4746"/>
    <cellStyle name="20% - Ênfase6 2 4 2 2" xfId="13023"/>
    <cellStyle name="20% - Ênfase6 2 4 3" xfId="6771"/>
    <cellStyle name="20% - Ênfase6 2 4 3 2" xfId="15048"/>
    <cellStyle name="20% - Ênfase6 2 4 4" xfId="2701"/>
    <cellStyle name="20% - Ênfase6 2 4 4 2" xfId="10978"/>
    <cellStyle name="20% - Ênfase6 2 4 5" xfId="8930"/>
    <cellStyle name="20% - Ênfase6 2 5" xfId="1692"/>
    <cellStyle name="20% - Ênfase6 2 5 2" xfId="5779"/>
    <cellStyle name="20% - Ênfase6 2 5 2 2" xfId="14056"/>
    <cellStyle name="20% - Ênfase6 2 5 3" xfId="7779"/>
    <cellStyle name="20% - Ênfase6 2 5 3 2" xfId="16056"/>
    <cellStyle name="20% - Ênfase6 2 5 4" xfId="3745"/>
    <cellStyle name="20% - Ênfase6 2 5 4 2" xfId="12022"/>
    <cellStyle name="20% - Ênfase6 2 5 5" xfId="9973"/>
    <cellStyle name="20% - Ênfase6 2 6" xfId="4242"/>
    <cellStyle name="20% - Ênfase6 2 6 2" xfId="12519"/>
    <cellStyle name="20% - Ênfase6 2 7" xfId="6273"/>
    <cellStyle name="20% - Ênfase6 2 7 2" xfId="14550"/>
    <cellStyle name="20% - Ênfase6 2 8" xfId="2192"/>
    <cellStyle name="20% - Ênfase6 2 8 2" xfId="10469"/>
    <cellStyle name="20% - Ênfase6 2 9" xfId="8424"/>
    <cellStyle name="20% - Ênfase6 20" xfId="315"/>
    <cellStyle name="20% - Ênfase6 20 2" xfId="1401"/>
    <cellStyle name="20% - Ênfase6 20 2 2" xfId="5491"/>
    <cellStyle name="20% - Ênfase6 20 2 2 2" xfId="13768"/>
    <cellStyle name="20% - Ênfase6 20 2 3" xfId="7516"/>
    <cellStyle name="20% - Ênfase6 20 2 3 2" xfId="15793"/>
    <cellStyle name="20% - Ênfase6 20 2 4" xfId="3457"/>
    <cellStyle name="20% - Ênfase6 20 2 4 2" xfId="11734"/>
    <cellStyle name="20% - Ênfase6 20 2 5" xfId="9685"/>
    <cellStyle name="20% - Ênfase6 20 3" xfId="892"/>
    <cellStyle name="20% - Ênfase6 20 3 2" xfId="4995"/>
    <cellStyle name="20% - Ênfase6 20 3 2 2" xfId="13272"/>
    <cellStyle name="20% - Ênfase6 20 3 3" xfId="7020"/>
    <cellStyle name="20% - Ênfase6 20 3 3 2" xfId="15297"/>
    <cellStyle name="20% - Ênfase6 20 3 4" xfId="2952"/>
    <cellStyle name="20% - Ênfase6 20 3 4 2" xfId="11229"/>
    <cellStyle name="20% - Ênfase6 20 3 5" xfId="9181"/>
    <cellStyle name="20% - Ênfase6 20 4" xfId="1942"/>
    <cellStyle name="20% - Ênfase6 20 4 2" xfId="6028"/>
    <cellStyle name="20% - Ênfase6 20 4 2 2" xfId="14305"/>
    <cellStyle name="20% - Ênfase6 20 4 3" xfId="8028"/>
    <cellStyle name="20% - Ênfase6 20 4 3 2" xfId="16305"/>
    <cellStyle name="20% - Ênfase6 20 4 4" xfId="3995"/>
    <cellStyle name="20% - Ênfase6 20 4 4 2" xfId="12272"/>
    <cellStyle name="20% - Ênfase6 20 4 5" xfId="10223"/>
    <cellStyle name="20% - Ênfase6 20 5" xfId="4491"/>
    <cellStyle name="20% - Ênfase6 20 5 2" xfId="12768"/>
    <cellStyle name="20% - Ênfase6 20 6" xfId="6522"/>
    <cellStyle name="20% - Ênfase6 20 6 2" xfId="14799"/>
    <cellStyle name="20% - Ênfase6 20 7" xfId="2443"/>
    <cellStyle name="20% - Ênfase6 20 7 2" xfId="10720"/>
    <cellStyle name="20% - Ênfase6 20 8" xfId="8674"/>
    <cellStyle name="20% - Ênfase6 21" xfId="317"/>
    <cellStyle name="20% - Ênfase6 21 2" xfId="1403"/>
    <cellStyle name="20% - Ênfase6 21 2 2" xfId="5493"/>
    <cellStyle name="20% - Ênfase6 21 2 2 2" xfId="13770"/>
    <cellStyle name="20% - Ênfase6 21 2 3" xfId="7518"/>
    <cellStyle name="20% - Ênfase6 21 2 3 2" xfId="15795"/>
    <cellStyle name="20% - Ênfase6 21 2 4" xfId="3459"/>
    <cellStyle name="20% - Ênfase6 21 2 4 2" xfId="11736"/>
    <cellStyle name="20% - Ênfase6 21 2 5" xfId="9687"/>
    <cellStyle name="20% - Ênfase6 21 3" xfId="894"/>
    <cellStyle name="20% - Ênfase6 21 3 2" xfId="4997"/>
    <cellStyle name="20% - Ênfase6 21 3 2 2" xfId="13274"/>
    <cellStyle name="20% - Ênfase6 21 3 3" xfId="7022"/>
    <cellStyle name="20% - Ênfase6 21 3 3 2" xfId="15299"/>
    <cellStyle name="20% - Ênfase6 21 3 4" xfId="2954"/>
    <cellStyle name="20% - Ênfase6 21 3 4 2" xfId="11231"/>
    <cellStyle name="20% - Ênfase6 21 3 5" xfId="9183"/>
    <cellStyle name="20% - Ênfase6 21 4" xfId="1944"/>
    <cellStyle name="20% - Ênfase6 21 4 2" xfId="6030"/>
    <cellStyle name="20% - Ênfase6 21 4 2 2" xfId="14307"/>
    <cellStyle name="20% - Ênfase6 21 4 3" xfId="8030"/>
    <cellStyle name="20% - Ênfase6 21 4 3 2" xfId="16307"/>
    <cellStyle name="20% - Ênfase6 21 4 4" xfId="3997"/>
    <cellStyle name="20% - Ênfase6 21 4 4 2" xfId="12274"/>
    <cellStyle name="20% - Ênfase6 21 4 5" xfId="10225"/>
    <cellStyle name="20% - Ênfase6 21 5" xfId="4493"/>
    <cellStyle name="20% - Ênfase6 21 5 2" xfId="12770"/>
    <cellStyle name="20% - Ênfase6 21 6" xfId="6524"/>
    <cellStyle name="20% - Ênfase6 21 6 2" xfId="14801"/>
    <cellStyle name="20% - Ênfase6 21 7" xfId="2445"/>
    <cellStyle name="20% - Ênfase6 21 7 2" xfId="10722"/>
    <cellStyle name="20% - Ênfase6 21 8" xfId="8676"/>
    <cellStyle name="20% - Ênfase6 22" xfId="319"/>
    <cellStyle name="20% - Ênfase6 3" xfId="42"/>
    <cellStyle name="20% - Ênfase6 3 2" xfId="323"/>
    <cellStyle name="20% - Ênfase6 3 2 2" xfId="1408"/>
    <cellStyle name="20% - Ênfase6 3 2 2 2" xfId="5498"/>
    <cellStyle name="20% - Ênfase6 3 2 2 2 2" xfId="13775"/>
    <cellStyle name="20% - Ênfase6 3 2 2 3" xfId="7523"/>
    <cellStyle name="20% - Ênfase6 3 2 2 3 2" xfId="15800"/>
    <cellStyle name="20% - Ênfase6 3 2 2 4" xfId="3464"/>
    <cellStyle name="20% - Ênfase6 3 2 2 4 2" xfId="11741"/>
    <cellStyle name="20% - Ênfase6 3 2 2 5" xfId="9692"/>
    <cellStyle name="20% - Ênfase6 3 2 3" xfId="899"/>
    <cellStyle name="20% - Ênfase6 3 2 3 2" xfId="5002"/>
    <cellStyle name="20% - Ênfase6 3 2 3 2 2" xfId="13279"/>
    <cellStyle name="20% - Ênfase6 3 2 3 3" xfId="7027"/>
    <cellStyle name="20% - Ênfase6 3 2 3 3 2" xfId="15304"/>
    <cellStyle name="20% - Ênfase6 3 2 3 4" xfId="2959"/>
    <cellStyle name="20% - Ênfase6 3 2 3 4 2" xfId="11236"/>
    <cellStyle name="20% - Ênfase6 3 2 3 5" xfId="9188"/>
    <cellStyle name="20% - Ênfase6 3 2 4" xfId="1949"/>
    <cellStyle name="20% - Ênfase6 3 2 4 2" xfId="6035"/>
    <cellStyle name="20% - Ênfase6 3 2 4 2 2" xfId="14312"/>
    <cellStyle name="20% - Ênfase6 3 2 4 3" xfId="8035"/>
    <cellStyle name="20% - Ênfase6 3 2 4 3 2" xfId="16312"/>
    <cellStyle name="20% - Ênfase6 3 2 4 4" xfId="4002"/>
    <cellStyle name="20% - Ênfase6 3 2 4 4 2" xfId="12279"/>
    <cellStyle name="20% - Ênfase6 3 2 4 5" xfId="10230"/>
    <cellStyle name="20% - Ênfase6 3 2 5" xfId="4498"/>
    <cellStyle name="20% - Ênfase6 3 2 5 2" xfId="12775"/>
    <cellStyle name="20% - Ênfase6 3 2 6" xfId="6529"/>
    <cellStyle name="20% - Ênfase6 3 2 6 2" xfId="14806"/>
    <cellStyle name="20% - Ênfase6 3 2 7" xfId="2450"/>
    <cellStyle name="20% - Ênfase6 3 2 7 2" xfId="10727"/>
    <cellStyle name="20% - Ênfase6 3 2 8" xfId="8681"/>
    <cellStyle name="20% - Ênfase6 3 3" xfId="1143"/>
    <cellStyle name="20% - Ênfase6 3 3 2" xfId="5235"/>
    <cellStyle name="20% - Ênfase6 3 3 2 2" xfId="13512"/>
    <cellStyle name="20% - Ênfase6 3 3 3" xfId="7260"/>
    <cellStyle name="20% - Ênfase6 3 3 3 2" xfId="15537"/>
    <cellStyle name="20% - Ênfase6 3 3 4" xfId="3200"/>
    <cellStyle name="20% - Ênfase6 3 3 4 2" xfId="11477"/>
    <cellStyle name="20% - Ênfase6 3 3 5" xfId="9428"/>
    <cellStyle name="20% - Ênfase6 3 4" xfId="635"/>
    <cellStyle name="20% - Ênfase6 3 4 2" xfId="4741"/>
    <cellStyle name="20% - Ênfase6 3 4 2 2" xfId="13018"/>
    <cellStyle name="20% - Ênfase6 3 4 3" xfId="6766"/>
    <cellStyle name="20% - Ênfase6 3 4 3 2" xfId="15043"/>
    <cellStyle name="20% - Ênfase6 3 4 4" xfId="2696"/>
    <cellStyle name="20% - Ênfase6 3 4 4 2" xfId="10973"/>
    <cellStyle name="20% - Ênfase6 3 4 5" xfId="8925"/>
    <cellStyle name="20% - Ênfase6 3 5" xfId="1687"/>
    <cellStyle name="20% - Ênfase6 3 5 2" xfId="5774"/>
    <cellStyle name="20% - Ênfase6 3 5 2 2" xfId="14051"/>
    <cellStyle name="20% - Ênfase6 3 5 3" xfId="7774"/>
    <cellStyle name="20% - Ênfase6 3 5 3 2" xfId="16051"/>
    <cellStyle name="20% - Ênfase6 3 5 4" xfId="3740"/>
    <cellStyle name="20% - Ênfase6 3 5 4 2" xfId="12017"/>
    <cellStyle name="20% - Ênfase6 3 5 5" xfId="9968"/>
    <cellStyle name="20% - Ênfase6 3 6" xfId="4237"/>
    <cellStyle name="20% - Ênfase6 3 6 2" xfId="12514"/>
    <cellStyle name="20% - Ênfase6 3 7" xfId="6268"/>
    <cellStyle name="20% - Ênfase6 3 7 2" xfId="14545"/>
    <cellStyle name="20% - Ênfase6 3 8" xfId="2187"/>
    <cellStyle name="20% - Ênfase6 3 8 2" xfId="10464"/>
    <cellStyle name="20% - Ênfase6 3 9" xfId="8419"/>
    <cellStyle name="20% - Ênfase6 4" xfId="46"/>
    <cellStyle name="20% - Ênfase6 4 2" xfId="324"/>
    <cellStyle name="20% - Ênfase6 4 2 2" xfId="1409"/>
    <cellStyle name="20% - Ênfase6 4 2 2 2" xfId="5499"/>
    <cellStyle name="20% - Ênfase6 4 2 2 2 2" xfId="13776"/>
    <cellStyle name="20% - Ênfase6 4 2 2 3" xfId="7524"/>
    <cellStyle name="20% - Ênfase6 4 2 2 3 2" xfId="15801"/>
    <cellStyle name="20% - Ênfase6 4 2 2 4" xfId="3465"/>
    <cellStyle name="20% - Ênfase6 4 2 2 4 2" xfId="11742"/>
    <cellStyle name="20% - Ênfase6 4 2 2 5" xfId="9693"/>
    <cellStyle name="20% - Ênfase6 4 2 3" xfId="900"/>
    <cellStyle name="20% - Ênfase6 4 2 3 2" xfId="5003"/>
    <cellStyle name="20% - Ênfase6 4 2 3 2 2" xfId="13280"/>
    <cellStyle name="20% - Ênfase6 4 2 3 3" xfId="7028"/>
    <cellStyle name="20% - Ênfase6 4 2 3 3 2" xfId="15305"/>
    <cellStyle name="20% - Ênfase6 4 2 3 4" xfId="2960"/>
    <cellStyle name="20% - Ênfase6 4 2 3 4 2" xfId="11237"/>
    <cellStyle name="20% - Ênfase6 4 2 3 5" xfId="9189"/>
    <cellStyle name="20% - Ênfase6 4 2 4" xfId="1950"/>
    <cellStyle name="20% - Ênfase6 4 2 4 2" xfId="6036"/>
    <cellStyle name="20% - Ênfase6 4 2 4 2 2" xfId="14313"/>
    <cellStyle name="20% - Ênfase6 4 2 4 3" xfId="8036"/>
    <cellStyle name="20% - Ênfase6 4 2 4 3 2" xfId="16313"/>
    <cellStyle name="20% - Ênfase6 4 2 4 4" xfId="4003"/>
    <cellStyle name="20% - Ênfase6 4 2 4 4 2" xfId="12280"/>
    <cellStyle name="20% - Ênfase6 4 2 4 5" xfId="10231"/>
    <cellStyle name="20% - Ênfase6 4 2 5" xfId="4499"/>
    <cellStyle name="20% - Ênfase6 4 2 5 2" xfId="12776"/>
    <cellStyle name="20% - Ênfase6 4 2 6" xfId="6530"/>
    <cellStyle name="20% - Ênfase6 4 2 6 2" xfId="14807"/>
    <cellStyle name="20% - Ênfase6 4 2 7" xfId="2451"/>
    <cellStyle name="20% - Ênfase6 4 2 7 2" xfId="10728"/>
    <cellStyle name="20% - Ênfase6 4 2 8" xfId="8682"/>
    <cellStyle name="20% - Ênfase6 4 3" xfId="1146"/>
    <cellStyle name="20% - Ênfase6 4 3 2" xfId="5238"/>
    <cellStyle name="20% - Ênfase6 4 3 2 2" xfId="13515"/>
    <cellStyle name="20% - Ênfase6 4 3 3" xfId="7263"/>
    <cellStyle name="20% - Ênfase6 4 3 3 2" xfId="15540"/>
    <cellStyle name="20% - Ênfase6 4 3 4" xfId="3203"/>
    <cellStyle name="20% - Ênfase6 4 3 4 2" xfId="11480"/>
    <cellStyle name="20% - Ênfase6 4 3 5" xfId="9431"/>
    <cellStyle name="20% - Ênfase6 4 4" xfId="638"/>
    <cellStyle name="20% - Ênfase6 4 4 2" xfId="4744"/>
    <cellStyle name="20% - Ênfase6 4 4 2 2" xfId="13021"/>
    <cellStyle name="20% - Ênfase6 4 4 3" xfId="6769"/>
    <cellStyle name="20% - Ênfase6 4 4 3 2" xfId="15046"/>
    <cellStyle name="20% - Ênfase6 4 4 4" xfId="2699"/>
    <cellStyle name="20% - Ênfase6 4 4 4 2" xfId="10976"/>
    <cellStyle name="20% - Ênfase6 4 4 5" xfId="8928"/>
    <cellStyle name="20% - Ênfase6 4 5" xfId="1690"/>
    <cellStyle name="20% - Ênfase6 4 5 2" xfId="5777"/>
    <cellStyle name="20% - Ênfase6 4 5 2 2" xfId="14054"/>
    <cellStyle name="20% - Ênfase6 4 5 3" xfId="7777"/>
    <cellStyle name="20% - Ênfase6 4 5 3 2" xfId="16054"/>
    <cellStyle name="20% - Ênfase6 4 5 4" xfId="3743"/>
    <cellStyle name="20% - Ênfase6 4 5 4 2" xfId="12020"/>
    <cellStyle name="20% - Ênfase6 4 5 5" xfId="9971"/>
    <cellStyle name="20% - Ênfase6 4 6" xfId="4240"/>
    <cellStyle name="20% - Ênfase6 4 6 2" xfId="12517"/>
    <cellStyle name="20% - Ênfase6 4 7" xfId="6271"/>
    <cellStyle name="20% - Ênfase6 4 7 2" xfId="14548"/>
    <cellStyle name="20% - Ênfase6 4 8" xfId="2190"/>
    <cellStyle name="20% - Ênfase6 4 8 2" xfId="10467"/>
    <cellStyle name="20% - Ênfase6 4 9" xfId="8422"/>
    <cellStyle name="20% - Ênfase6 5" xfId="326"/>
    <cellStyle name="20% - Ênfase6 5 2" xfId="328"/>
    <cellStyle name="20% - Ênfase6 5 2 2" xfId="1413"/>
    <cellStyle name="20% - Ênfase6 5 2 2 2" xfId="5503"/>
    <cellStyle name="20% - Ênfase6 5 2 2 2 2" xfId="13780"/>
    <cellStyle name="20% - Ênfase6 5 2 2 3" xfId="7528"/>
    <cellStyle name="20% - Ênfase6 5 2 2 3 2" xfId="15805"/>
    <cellStyle name="20% - Ênfase6 5 2 2 4" xfId="3469"/>
    <cellStyle name="20% - Ênfase6 5 2 2 4 2" xfId="11746"/>
    <cellStyle name="20% - Ênfase6 5 2 2 5" xfId="9697"/>
    <cellStyle name="20% - Ênfase6 5 2 3" xfId="904"/>
    <cellStyle name="20% - Ênfase6 5 2 3 2" xfId="5007"/>
    <cellStyle name="20% - Ênfase6 5 2 3 2 2" xfId="13284"/>
    <cellStyle name="20% - Ênfase6 5 2 3 3" xfId="7032"/>
    <cellStyle name="20% - Ênfase6 5 2 3 3 2" xfId="15309"/>
    <cellStyle name="20% - Ênfase6 5 2 3 4" xfId="2964"/>
    <cellStyle name="20% - Ênfase6 5 2 3 4 2" xfId="11241"/>
    <cellStyle name="20% - Ênfase6 5 2 3 5" xfId="9193"/>
    <cellStyle name="20% - Ênfase6 5 2 4" xfId="1954"/>
    <cellStyle name="20% - Ênfase6 5 2 4 2" xfId="6040"/>
    <cellStyle name="20% - Ênfase6 5 2 4 2 2" xfId="14317"/>
    <cellStyle name="20% - Ênfase6 5 2 4 3" xfId="8040"/>
    <cellStyle name="20% - Ênfase6 5 2 4 3 2" xfId="16317"/>
    <cellStyle name="20% - Ênfase6 5 2 4 4" xfId="4007"/>
    <cellStyle name="20% - Ênfase6 5 2 4 4 2" xfId="12284"/>
    <cellStyle name="20% - Ênfase6 5 2 4 5" xfId="10235"/>
    <cellStyle name="20% - Ênfase6 5 2 5" xfId="4503"/>
    <cellStyle name="20% - Ênfase6 5 2 5 2" xfId="12780"/>
    <cellStyle name="20% - Ênfase6 5 2 6" xfId="6534"/>
    <cellStyle name="20% - Ênfase6 5 2 6 2" xfId="14811"/>
    <cellStyle name="20% - Ênfase6 5 2 7" xfId="2455"/>
    <cellStyle name="20% - Ênfase6 5 2 7 2" xfId="10732"/>
    <cellStyle name="20% - Ênfase6 5 2 8" xfId="8686"/>
    <cellStyle name="20% - Ênfase6 5 3" xfId="1411"/>
    <cellStyle name="20% - Ênfase6 5 3 2" xfId="5501"/>
    <cellStyle name="20% - Ênfase6 5 3 2 2" xfId="13778"/>
    <cellStyle name="20% - Ênfase6 5 3 3" xfId="7526"/>
    <cellStyle name="20% - Ênfase6 5 3 3 2" xfId="15803"/>
    <cellStyle name="20% - Ênfase6 5 3 4" xfId="3467"/>
    <cellStyle name="20% - Ênfase6 5 3 4 2" xfId="11744"/>
    <cellStyle name="20% - Ênfase6 5 3 5" xfId="9695"/>
    <cellStyle name="20% - Ênfase6 5 4" xfId="902"/>
    <cellStyle name="20% - Ênfase6 5 4 2" xfId="5005"/>
    <cellStyle name="20% - Ênfase6 5 4 2 2" xfId="13282"/>
    <cellStyle name="20% - Ênfase6 5 4 3" xfId="7030"/>
    <cellStyle name="20% - Ênfase6 5 4 3 2" xfId="15307"/>
    <cellStyle name="20% - Ênfase6 5 4 4" xfId="2962"/>
    <cellStyle name="20% - Ênfase6 5 4 4 2" xfId="11239"/>
    <cellStyle name="20% - Ênfase6 5 4 5" xfId="9191"/>
    <cellStyle name="20% - Ênfase6 5 5" xfId="1952"/>
    <cellStyle name="20% - Ênfase6 5 5 2" xfId="6038"/>
    <cellStyle name="20% - Ênfase6 5 5 2 2" xfId="14315"/>
    <cellStyle name="20% - Ênfase6 5 5 3" xfId="8038"/>
    <cellStyle name="20% - Ênfase6 5 5 3 2" xfId="16315"/>
    <cellStyle name="20% - Ênfase6 5 5 4" xfId="4005"/>
    <cellStyle name="20% - Ênfase6 5 5 4 2" xfId="12282"/>
    <cellStyle name="20% - Ênfase6 5 5 5" xfId="10233"/>
    <cellStyle name="20% - Ênfase6 5 6" xfId="4501"/>
    <cellStyle name="20% - Ênfase6 5 6 2" xfId="12778"/>
    <cellStyle name="20% - Ênfase6 5 7" xfId="6532"/>
    <cellStyle name="20% - Ênfase6 5 7 2" xfId="14809"/>
    <cellStyle name="20% - Ênfase6 5 8" xfId="2453"/>
    <cellStyle name="20% - Ênfase6 5 8 2" xfId="10730"/>
    <cellStyle name="20% - Ênfase6 5 9" xfId="8684"/>
    <cellStyle name="20% - Ênfase6 6" xfId="329"/>
    <cellStyle name="20% - Ênfase6 6 2" xfId="330"/>
    <cellStyle name="20% - Ênfase6 6 2 2" xfId="1415"/>
    <cellStyle name="20% - Ênfase6 6 2 2 2" xfId="5505"/>
    <cellStyle name="20% - Ênfase6 6 2 2 2 2" xfId="13782"/>
    <cellStyle name="20% - Ênfase6 6 2 2 3" xfId="7530"/>
    <cellStyle name="20% - Ênfase6 6 2 2 3 2" xfId="15807"/>
    <cellStyle name="20% - Ênfase6 6 2 2 4" xfId="3471"/>
    <cellStyle name="20% - Ênfase6 6 2 2 4 2" xfId="11748"/>
    <cellStyle name="20% - Ênfase6 6 2 2 5" xfId="9699"/>
    <cellStyle name="20% - Ênfase6 6 2 3" xfId="906"/>
    <cellStyle name="20% - Ênfase6 6 2 3 2" xfId="5009"/>
    <cellStyle name="20% - Ênfase6 6 2 3 2 2" xfId="13286"/>
    <cellStyle name="20% - Ênfase6 6 2 3 3" xfId="7034"/>
    <cellStyle name="20% - Ênfase6 6 2 3 3 2" xfId="15311"/>
    <cellStyle name="20% - Ênfase6 6 2 3 4" xfId="2966"/>
    <cellStyle name="20% - Ênfase6 6 2 3 4 2" xfId="11243"/>
    <cellStyle name="20% - Ênfase6 6 2 3 5" xfId="9195"/>
    <cellStyle name="20% - Ênfase6 6 2 4" xfId="1956"/>
    <cellStyle name="20% - Ênfase6 6 2 4 2" xfId="6042"/>
    <cellStyle name="20% - Ênfase6 6 2 4 2 2" xfId="14319"/>
    <cellStyle name="20% - Ênfase6 6 2 4 3" xfId="8042"/>
    <cellStyle name="20% - Ênfase6 6 2 4 3 2" xfId="16319"/>
    <cellStyle name="20% - Ênfase6 6 2 4 4" xfId="4009"/>
    <cellStyle name="20% - Ênfase6 6 2 4 4 2" xfId="12286"/>
    <cellStyle name="20% - Ênfase6 6 2 4 5" xfId="10237"/>
    <cellStyle name="20% - Ênfase6 6 2 5" xfId="4505"/>
    <cellStyle name="20% - Ênfase6 6 2 5 2" xfId="12782"/>
    <cellStyle name="20% - Ênfase6 6 2 6" xfId="6536"/>
    <cellStyle name="20% - Ênfase6 6 2 6 2" xfId="14813"/>
    <cellStyle name="20% - Ênfase6 6 2 7" xfId="2457"/>
    <cellStyle name="20% - Ênfase6 6 2 7 2" xfId="10734"/>
    <cellStyle name="20% - Ênfase6 6 2 8" xfId="8688"/>
    <cellStyle name="20% - Ênfase6 6 3" xfId="1414"/>
    <cellStyle name="20% - Ênfase6 6 3 2" xfId="5504"/>
    <cellStyle name="20% - Ênfase6 6 3 2 2" xfId="13781"/>
    <cellStyle name="20% - Ênfase6 6 3 3" xfId="7529"/>
    <cellStyle name="20% - Ênfase6 6 3 3 2" xfId="15806"/>
    <cellStyle name="20% - Ênfase6 6 3 4" xfId="3470"/>
    <cellStyle name="20% - Ênfase6 6 3 4 2" xfId="11747"/>
    <cellStyle name="20% - Ênfase6 6 3 5" xfId="9698"/>
    <cellStyle name="20% - Ênfase6 6 4" xfId="905"/>
    <cellStyle name="20% - Ênfase6 6 4 2" xfId="5008"/>
    <cellStyle name="20% - Ênfase6 6 4 2 2" xfId="13285"/>
    <cellStyle name="20% - Ênfase6 6 4 3" xfId="7033"/>
    <cellStyle name="20% - Ênfase6 6 4 3 2" xfId="15310"/>
    <cellStyle name="20% - Ênfase6 6 4 4" xfId="2965"/>
    <cellStyle name="20% - Ênfase6 6 4 4 2" xfId="11242"/>
    <cellStyle name="20% - Ênfase6 6 4 5" xfId="9194"/>
    <cellStyle name="20% - Ênfase6 6 5" xfId="1955"/>
    <cellStyle name="20% - Ênfase6 6 5 2" xfId="6041"/>
    <cellStyle name="20% - Ênfase6 6 5 2 2" xfId="14318"/>
    <cellStyle name="20% - Ênfase6 6 5 3" xfId="8041"/>
    <cellStyle name="20% - Ênfase6 6 5 3 2" xfId="16318"/>
    <cellStyle name="20% - Ênfase6 6 5 4" xfId="4008"/>
    <cellStyle name="20% - Ênfase6 6 5 4 2" xfId="12285"/>
    <cellStyle name="20% - Ênfase6 6 5 5" xfId="10236"/>
    <cellStyle name="20% - Ênfase6 6 6" xfId="4504"/>
    <cellStyle name="20% - Ênfase6 6 6 2" xfId="12781"/>
    <cellStyle name="20% - Ênfase6 6 7" xfId="6535"/>
    <cellStyle name="20% - Ênfase6 6 7 2" xfId="14812"/>
    <cellStyle name="20% - Ênfase6 6 8" xfId="2456"/>
    <cellStyle name="20% - Ênfase6 6 8 2" xfId="10733"/>
    <cellStyle name="20% - Ênfase6 6 9" xfId="8687"/>
    <cellStyle name="20% - Ênfase6 7" xfId="172"/>
    <cellStyle name="20% - Ênfase6 7 2" xfId="35"/>
    <cellStyle name="20% - Ênfase6 7 2 2" xfId="1138"/>
    <cellStyle name="20% - Ênfase6 7 2 2 2" xfId="5230"/>
    <cellStyle name="20% - Ênfase6 7 2 2 2 2" xfId="13507"/>
    <cellStyle name="20% - Ênfase6 7 2 2 3" xfId="7255"/>
    <cellStyle name="20% - Ênfase6 7 2 2 3 2" xfId="15532"/>
    <cellStyle name="20% - Ênfase6 7 2 2 4" xfId="3195"/>
    <cellStyle name="20% - Ênfase6 7 2 2 4 2" xfId="11472"/>
    <cellStyle name="20% - Ênfase6 7 2 2 5" xfId="9423"/>
    <cellStyle name="20% - Ênfase6 7 2 3" xfId="630"/>
    <cellStyle name="20% - Ênfase6 7 2 3 2" xfId="4736"/>
    <cellStyle name="20% - Ênfase6 7 2 3 2 2" xfId="13013"/>
    <cellStyle name="20% - Ênfase6 7 2 3 3" xfId="6761"/>
    <cellStyle name="20% - Ênfase6 7 2 3 3 2" xfId="15038"/>
    <cellStyle name="20% - Ênfase6 7 2 3 4" xfId="2691"/>
    <cellStyle name="20% - Ênfase6 7 2 3 4 2" xfId="10968"/>
    <cellStyle name="20% - Ênfase6 7 2 3 5" xfId="8920"/>
    <cellStyle name="20% - Ênfase6 7 2 4" xfId="1682"/>
    <cellStyle name="20% - Ênfase6 7 2 4 2" xfId="5769"/>
    <cellStyle name="20% - Ênfase6 7 2 4 2 2" xfId="14046"/>
    <cellStyle name="20% - Ênfase6 7 2 4 3" xfId="7769"/>
    <cellStyle name="20% - Ênfase6 7 2 4 3 2" xfId="16046"/>
    <cellStyle name="20% - Ênfase6 7 2 4 4" xfId="3735"/>
    <cellStyle name="20% - Ênfase6 7 2 4 4 2" xfId="12012"/>
    <cellStyle name="20% - Ênfase6 7 2 4 5" xfId="9963"/>
    <cellStyle name="20% - Ênfase6 7 2 5" xfId="4232"/>
    <cellStyle name="20% - Ênfase6 7 2 5 2" xfId="12509"/>
    <cellStyle name="20% - Ênfase6 7 2 6" xfId="6263"/>
    <cellStyle name="20% - Ênfase6 7 2 6 2" xfId="14540"/>
    <cellStyle name="20% - Ênfase6 7 2 7" xfId="2182"/>
    <cellStyle name="20% - Ênfase6 7 2 7 2" xfId="10459"/>
    <cellStyle name="20% - Ênfase6 7 2 8" xfId="8414"/>
    <cellStyle name="20% - Ênfase6 7 3" xfId="1266"/>
    <cellStyle name="20% - Ênfase6 7 3 2" xfId="5357"/>
    <cellStyle name="20% - Ênfase6 7 3 2 2" xfId="13634"/>
    <cellStyle name="20% - Ênfase6 7 3 3" xfId="7382"/>
    <cellStyle name="20% - Ênfase6 7 3 3 2" xfId="15659"/>
    <cellStyle name="20% - Ênfase6 7 3 4" xfId="3322"/>
    <cellStyle name="20% - Ênfase6 7 3 4 2" xfId="11599"/>
    <cellStyle name="20% - Ênfase6 7 3 5" xfId="9550"/>
    <cellStyle name="20% - Ênfase6 7 4" xfId="757"/>
    <cellStyle name="20% - Ênfase6 7 4 2" xfId="4861"/>
    <cellStyle name="20% - Ênfase6 7 4 2 2" xfId="13138"/>
    <cellStyle name="20% - Ênfase6 7 4 3" xfId="6886"/>
    <cellStyle name="20% - Ênfase6 7 4 3 2" xfId="15163"/>
    <cellStyle name="20% - Ênfase6 7 4 4" xfId="2817"/>
    <cellStyle name="20% - Ênfase6 7 4 4 2" xfId="11094"/>
    <cellStyle name="20% - Ênfase6 7 4 5" xfId="9046"/>
    <cellStyle name="20% - Ênfase6 7 5" xfId="1807"/>
    <cellStyle name="20% - Ênfase6 7 5 2" xfId="5894"/>
    <cellStyle name="20% - Ênfase6 7 5 2 2" xfId="14171"/>
    <cellStyle name="20% - Ênfase6 7 5 3" xfId="7894"/>
    <cellStyle name="20% - Ênfase6 7 5 3 2" xfId="16171"/>
    <cellStyle name="20% - Ênfase6 7 5 4" xfId="3860"/>
    <cellStyle name="20% - Ênfase6 7 5 4 2" xfId="12137"/>
    <cellStyle name="20% - Ênfase6 7 5 5" xfId="10088"/>
    <cellStyle name="20% - Ênfase6 7 6" xfId="4357"/>
    <cellStyle name="20% - Ênfase6 7 6 2" xfId="12634"/>
    <cellStyle name="20% - Ênfase6 7 7" xfId="6388"/>
    <cellStyle name="20% - Ênfase6 7 7 2" xfId="14665"/>
    <cellStyle name="20% - Ênfase6 7 8" xfId="2308"/>
    <cellStyle name="20% - Ênfase6 7 8 2" xfId="10585"/>
    <cellStyle name="20% - Ênfase6 7 9" xfId="8539"/>
    <cellStyle name="20% - Ênfase6 8" xfId="331"/>
    <cellStyle name="20% - Ênfase6 8 2" xfId="333"/>
    <cellStyle name="20% - Ênfase6 8 2 2" xfId="1418"/>
    <cellStyle name="20% - Ênfase6 8 2 2 2" xfId="5508"/>
    <cellStyle name="20% - Ênfase6 8 2 2 2 2" xfId="13785"/>
    <cellStyle name="20% - Ênfase6 8 2 2 3" xfId="7533"/>
    <cellStyle name="20% - Ênfase6 8 2 2 3 2" xfId="15810"/>
    <cellStyle name="20% - Ênfase6 8 2 2 4" xfId="3474"/>
    <cellStyle name="20% - Ênfase6 8 2 2 4 2" xfId="11751"/>
    <cellStyle name="20% - Ênfase6 8 2 2 5" xfId="9702"/>
    <cellStyle name="20% - Ênfase6 8 2 3" xfId="909"/>
    <cellStyle name="20% - Ênfase6 8 2 3 2" xfId="5012"/>
    <cellStyle name="20% - Ênfase6 8 2 3 2 2" xfId="13289"/>
    <cellStyle name="20% - Ênfase6 8 2 3 3" xfId="7037"/>
    <cellStyle name="20% - Ênfase6 8 2 3 3 2" xfId="15314"/>
    <cellStyle name="20% - Ênfase6 8 2 3 4" xfId="2969"/>
    <cellStyle name="20% - Ênfase6 8 2 3 4 2" xfId="11246"/>
    <cellStyle name="20% - Ênfase6 8 2 3 5" xfId="9198"/>
    <cellStyle name="20% - Ênfase6 8 2 4" xfId="1959"/>
    <cellStyle name="20% - Ênfase6 8 2 4 2" xfId="6045"/>
    <cellStyle name="20% - Ênfase6 8 2 4 2 2" xfId="14322"/>
    <cellStyle name="20% - Ênfase6 8 2 4 3" xfId="8045"/>
    <cellStyle name="20% - Ênfase6 8 2 4 3 2" xfId="16322"/>
    <cellStyle name="20% - Ênfase6 8 2 4 4" xfId="4012"/>
    <cellStyle name="20% - Ênfase6 8 2 4 4 2" xfId="12289"/>
    <cellStyle name="20% - Ênfase6 8 2 4 5" xfId="10240"/>
    <cellStyle name="20% - Ênfase6 8 2 5" xfId="4508"/>
    <cellStyle name="20% - Ênfase6 8 2 5 2" xfId="12785"/>
    <cellStyle name="20% - Ênfase6 8 2 6" xfId="6539"/>
    <cellStyle name="20% - Ênfase6 8 2 6 2" xfId="14816"/>
    <cellStyle name="20% - Ênfase6 8 2 7" xfId="2460"/>
    <cellStyle name="20% - Ênfase6 8 2 7 2" xfId="10737"/>
    <cellStyle name="20% - Ênfase6 8 2 8" xfId="8691"/>
    <cellStyle name="20% - Ênfase6 8 3" xfId="1416"/>
    <cellStyle name="20% - Ênfase6 8 3 2" xfId="5506"/>
    <cellStyle name="20% - Ênfase6 8 3 2 2" xfId="13783"/>
    <cellStyle name="20% - Ênfase6 8 3 3" xfId="7531"/>
    <cellStyle name="20% - Ênfase6 8 3 3 2" xfId="15808"/>
    <cellStyle name="20% - Ênfase6 8 3 4" xfId="3472"/>
    <cellStyle name="20% - Ênfase6 8 3 4 2" xfId="11749"/>
    <cellStyle name="20% - Ênfase6 8 3 5" xfId="9700"/>
    <cellStyle name="20% - Ênfase6 8 4" xfId="907"/>
    <cellStyle name="20% - Ênfase6 8 4 2" xfId="5010"/>
    <cellStyle name="20% - Ênfase6 8 4 2 2" xfId="13287"/>
    <cellStyle name="20% - Ênfase6 8 4 3" xfId="7035"/>
    <cellStyle name="20% - Ênfase6 8 4 3 2" xfId="15312"/>
    <cellStyle name="20% - Ênfase6 8 4 4" xfId="2967"/>
    <cellStyle name="20% - Ênfase6 8 4 4 2" xfId="11244"/>
    <cellStyle name="20% - Ênfase6 8 4 5" xfId="9196"/>
    <cellStyle name="20% - Ênfase6 8 5" xfId="1957"/>
    <cellStyle name="20% - Ênfase6 8 5 2" xfId="6043"/>
    <cellStyle name="20% - Ênfase6 8 5 2 2" xfId="14320"/>
    <cellStyle name="20% - Ênfase6 8 5 3" xfId="8043"/>
    <cellStyle name="20% - Ênfase6 8 5 3 2" xfId="16320"/>
    <cellStyle name="20% - Ênfase6 8 5 4" xfId="4010"/>
    <cellStyle name="20% - Ênfase6 8 5 4 2" xfId="12287"/>
    <cellStyle name="20% - Ênfase6 8 5 5" xfId="10238"/>
    <cellStyle name="20% - Ênfase6 8 6" xfId="4506"/>
    <cellStyle name="20% - Ênfase6 8 6 2" xfId="12783"/>
    <cellStyle name="20% - Ênfase6 8 7" xfId="6537"/>
    <cellStyle name="20% - Ênfase6 8 7 2" xfId="14814"/>
    <cellStyle name="20% - Ênfase6 8 8" xfId="2458"/>
    <cellStyle name="20% - Ênfase6 8 8 2" xfId="10735"/>
    <cellStyle name="20% - Ênfase6 8 9" xfId="8689"/>
    <cellStyle name="20% - Ênfase6 9" xfId="334"/>
    <cellStyle name="20% - Ênfase6 9 2" xfId="51"/>
    <cellStyle name="20% - Ênfase6 9 2 2" xfId="1151"/>
    <cellStyle name="20% - Ênfase6 9 2 2 2" xfId="5243"/>
    <cellStyle name="20% - Ênfase6 9 2 2 2 2" xfId="13520"/>
    <cellStyle name="20% - Ênfase6 9 2 2 3" xfId="7268"/>
    <cellStyle name="20% - Ênfase6 9 2 2 3 2" xfId="15545"/>
    <cellStyle name="20% - Ênfase6 9 2 2 4" xfId="3208"/>
    <cellStyle name="20% - Ênfase6 9 2 2 4 2" xfId="11485"/>
    <cellStyle name="20% - Ênfase6 9 2 2 5" xfId="9436"/>
    <cellStyle name="20% - Ênfase6 9 2 3" xfId="642"/>
    <cellStyle name="20% - Ênfase6 9 2 3 2" xfId="4748"/>
    <cellStyle name="20% - Ênfase6 9 2 3 2 2" xfId="13025"/>
    <cellStyle name="20% - Ênfase6 9 2 3 3" xfId="6773"/>
    <cellStyle name="20% - Ênfase6 9 2 3 3 2" xfId="15050"/>
    <cellStyle name="20% - Ênfase6 9 2 3 4" xfId="2703"/>
    <cellStyle name="20% - Ênfase6 9 2 3 4 2" xfId="10980"/>
    <cellStyle name="20% - Ênfase6 9 2 3 5" xfId="8932"/>
    <cellStyle name="20% - Ênfase6 9 2 4" xfId="1694"/>
    <cellStyle name="20% - Ênfase6 9 2 4 2" xfId="5781"/>
    <cellStyle name="20% - Ênfase6 9 2 4 2 2" xfId="14058"/>
    <cellStyle name="20% - Ênfase6 9 2 4 3" xfId="7781"/>
    <cellStyle name="20% - Ênfase6 9 2 4 3 2" xfId="16058"/>
    <cellStyle name="20% - Ênfase6 9 2 4 4" xfId="3747"/>
    <cellStyle name="20% - Ênfase6 9 2 4 4 2" xfId="12024"/>
    <cellStyle name="20% - Ênfase6 9 2 4 5" xfId="9975"/>
    <cellStyle name="20% - Ênfase6 9 2 5" xfId="4244"/>
    <cellStyle name="20% - Ênfase6 9 2 5 2" xfId="12521"/>
    <cellStyle name="20% - Ênfase6 9 2 6" xfId="6275"/>
    <cellStyle name="20% - Ênfase6 9 2 6 2" xfId="14552"/>
    <cellStyle name="20% - Ênfase6 9 2 7" xfId="2194"/>
    <cellStyle name="20% - Ênfase6 9 2 7 2" xfId="10471"/>
    <cellStyle name="20% - Ênfase6 9 2 8" xfId="8426"/>
    <cellStyle name="20% - Ênfase6 9 3" xfId="1419"/>
    <cellStyle name="20% - Ênfase6 9 3 2" xfId="5509"/>
    <cellStyle name="20% - Ênfase6 9 3 2 2" xfId="13786"/>
    <cellStyle name="20% - Ênfase6 9 3 3" xfId="7534"/>
    <cellStyle name="20% - Ênfase6 9 3 3 2" xfId="15811"/>
    <cellStyle name="20% - Ênfase6 9 3 4" xfId="3475"/>
    <cellStyle name="20% - Ênfase6 9 3 4 2" xfId="11752"/>
    <cellStyle name="20% - Ênfase6 9 3 5" xfId="9703"/>
    <cellStyle name="20% - Ênfase6 9 4" xfId="910"/>
    <cellStyle name="20% - Ênfase6 9 4 2" xfId="5013"/>
    <cellStyle name="20% - Ênfase6 9 4 2 2" xfId="13290"/>
    <cellStyle name="20% - Ênfase6 9 4 3" xfId="7038"/>
    <cellStyle name="20% - Ênfase6 9 4 3 2" xfId="15315"/>
    <cellStyle name="20% - Ênfase6 9 4 4" xfId="2970"/>
    <cellStyle name="20% - Ênfase6 9 4 4 2" xfId="11247"/>
    <cellStyle name="20% - Ênfase6 9 4 5" xfId="9199"/>
    <cellStyle name="20% - Ênfase6 9 5" xfId="1960"/>
    <cellStyle name="20% - Ênfase6 9 5 2" xfId="6046"/>
    <cellStyle name="20% - Ênfase6 9 5 2 2" xfId="14323"/>
    <cellStyle name="20% - Ênfase6 9 5 3" xfId="8046"/>
    <cellStyle name="20% - Ênfase6 9 5 3 2" xfId="16323"/>
    <cellStyle name="20% - Ênfase6 9 5 4" xfId="4013"/>
    <cellStyle name="20% - Ênfase6 9 5 4 2" xfId="12290"/>
    <cellStyle name="20% - Ênfase6 9 5 5" xfId="10241"/>
    <cellStyle name="20% - Ênfase6 9 6" xfId="4509"/>
    <cellStyle name="20% - Ênfase6 9 6 2" xfId="12786"/>
    <cellStyle name="20% - Ênfase6 9 7" xfId="6540"/>
    <cellStyle name="20% - Ênfase6 9 7 2" xfId="14817"/>
    <cellStyle name="20% - Ênfase6 9 8" xfId="2461"/>
    <cellStyle name="20% - Ênfase6 9 8 2" xfId="10738"/>
    <cellStyle name="20% - Ênfase6 9 9" xfId="8692"/>
    <cellStyle name="40% - Ênfase1 10" xfId="336"/>
    <cellStyle name="40% - Ênfase1 10 2" xfId="337"/>
    <cellStyle name="40% - Ênfase1 10 2 2" xfId="1422"/>
    <cellStyle name="40% - Ênfase1 10 2 2 2" xfId="5512"/>
    <cellStyle name="40% - Ênfase1 10 2 2 2 2" xfId="13789"/>
    <cellStyle name="40% - Ênfase1 10 2 2 3" xfId="7537"/>
    <cellStyle name="40% - Ênfase1 10 2 2 3 2" xfId="15814"/>
    <cellStyle name="40% - Ênfase1 10 2 2 4" xfId="3478"/>
    <cellStyle name="40% - Ênfase1 10 2 2 4 2" xfId="11755"/>
    <cellStyle name="40% - Ênfase1 10 2 2 5" xfId="9706"/>
    <cellStyle name="40% - Ênfase1 10 2 3" xfId="913"/>
    <cellStyle name="40% - Ênfase1 10 2 3 2" xfId="5016"/>
    <cellStyle name="40% - Ênfase1 10 2 3 2 2" xfId="13293"/>
    <cellStyle name="40% - Ênfase1 10 2 3 3" xfId="7041"/>
    <cellStyle name="40% - Ênfase1 10 2 3 3 2" xfId="15318"/>
    <cellStyle name="40% - Ênfase1 10 2 3 4" xfId="2973"/>
    <cellStyle name="40% - Ênfase1 10 2 3 4 2" xfId="11250"/>
    <cellStyle name="40% - Ênfase1 10 2 3 5" xfId="9202"/>
    <cellStyle name="40% - Ênfase1 10 2 4" xfId="1963"/>
    <cellStyle name="40% - Ênfase1 10 2 4 2" xfId="6049"/>
    <cellStyle name="40% - Ênfase1 10 2 4 2 2" xfId="14326"/>
    <cellStyle name="40% - Ênfase1 10 2 4 3" xfId="8049"/>
    <cellStyle name="40% - Ênfase1 10 2 4 3 2" xfId="16326"/>
    <cellStyle name="40% - Ênfase1 10 2 4 4" xfId="4016"/>
    <cellStyle name="40% - Ênfase1 10 2 4 4 2" xfId="12293"/>
    <cellStyle name="40% - Ênfase1 10 2 4 5" xfId="10244"/>
    <cellStyle name="40% - Ênfase1 10 2 5" xfId="4512"/>
    <cellStyle name="40% - Ênfase1 10 2 5 2" xfId="12789"/>
    <cellStyle name="40% - Ênfase1 10 2 6" xfId="6543"/>
    <cellStyle name="40% - Ênfase1 10 2 6 2" xfId="14820"/>
    <cellStyle name="40% - Ênfase1 10 2 7" xfId="2464"/>
    <cellStyle name="40% - Ênfase1 10 2 7 2" xfId="10741"/>
    <cellStyle name="40% - Ênfase1 10 2 8" xfId="8695"/>
    <cellStyle name="40% - Ênfase1 10 3" xfId="1421"/>
    <cellStyle name="40% - Ênfase1 10 3 2" xfId="5511"/>
    <cellStyle name="40% - Ênfase1 10 3 2 2" xfId="13788"/>
    <cellStyle name="40% - Ênfase1 10 3 3" xfId="7536"/>
    <cellStyle name="40% - Ênfase1 10 3 3 2" xfId="15813"/>
    <cellStyle name="40% - Ênfase1 10 3 4" xfId="3477"/>
    <cellStyle name="40% - Ênfase1 10 3 4 2" xfId="11754"/>
    <cellStyle name="40% - Ênfase1 10 3 5" xfId="9705"/>
    <cellStyle name="40% - Ênfase1 10 4" xfId="912"/>
    <cellStyle name="40% - Ênfase1 10 4 2" xfId="5015"/>
    <cellStyle name="40% - Ênfase1 10 4 2 2" xfId="13292"/>
    <cellStyle name="40% - Ênfase1 10 4 3" xfId="7040"/>
    <cellStyle name="40% - Ênfase1 10 4 3 2" xfId="15317"/>
    <cellStyle name="40% - Ênfase1 10 4 4" xfId="2972"/>
    <cellStyle name="40% - Ênfase1 10 4 4 2" xfId="11249"/>
    <cellStyle name="40% - Ênfase1 10 4 5" xfId="9201"/>
    <cellStyle name="40% - Ênfase1 10 5" xfId="1962"/>
    <cellStyle name="40% - Ênfase1 10 5 2" xfId="6048"/>
    <cellStyle name="40% - Ênfase1 10 5 2 2" xfId="14325"/>
    <cellStyle name="40% - Ênfase1 10 5 3" xfId="8048"/>
    <cellStyle name="40% - Ênfase1 10 5 3 2" xfId="16325"/>
    <cellStyle name="40% - Ênfase1 10 5 4" xfId="4015"/>
    <cellStyle name="40% - Ênfase1 10 5 4 2" xfId="12292"/>
    <cellStyle name="40% - Ênfase1 10 5 5" xfId="10243"/>
    <cellStyle name="40% - Ênfase1 10 6" xfId="4511"/>
    <cellStyle name="40% - Ênfase1 10 6 2" xfId="12788"/>
    <cellStyle name="40% - Ênfase1 10 7" xfId="6542"/>
    <cellStyle name="40% - Ênfase1 10 7 2" xfId="14819"/>
    <cellStyle name="40% - Ênfase1 10 8" xfId="2463"/>
    <cellStyle name="40% - Ênfase1 10 8 2" xfId="10740"/>
    <cellStyle name="40% - Ênfase1 10 9" xfId="8694"/>
    <cellStyle name="40% - Ênfase1 11" xfId="338"/>
    <cellStyle name="40% - Ênfase1 11 2" xfId="339"/>
    <cellStyle name="40% - Ênfase1 11 2 2" xfId="1424"/>
    <cellStyle name="40% - Ênfase1 11 2 2 2" xfId="5514"/>
    <cellStyle name="40% - Ênfase1 11 2 2 2 2" xfId="13791"/>
    <cellStyle name="40% - Ênfase1 11 2 2 3" xfId="7539"/>
    <cellStyle name="40% - Ênfase1 11 2 2 3 2" xfId="15816"/>
    <cellStyle name="40% - Ênfase1 11 2 2 4" xfId="3480"/>
    <cellStyle name="40% - Ênfase1 11 2 2 4 2" xfId="11757"/>
    <cellStyle name="40% - Ênfase1 11 2 2 5" xfId="9708"/>
    <cellStyle name="40% - Ênfase1 11 2 3" xfId="915"/>
    <cellStyle name="40% - Ênfase1 11 2 3 2" xfId="5018"/>
    <cellStyle name="40% - Ênfase1 11 2 3 2 2" xfId="13295"/>
    <cellStyle name="40% - Ênfase1 11 2 3 3" xfId="7043"/>
    <cellStyle name="40% - Ênfase1 11 2 3 3 2" xfId="15320"/>
    <cellStyle name="40% - Ênfase1 11 2 3 4" xfId="2975"/>
    <cellStyle name="40% - Ênfase1 11 2 3 4 2" xfId="11252"/>
    <cellStyle name="40% - Ênfase1 11 2 3 5" xfId="9204"/>
    <cellStyle name="40% - Ênfase1 11 2 4" xfId="1965"/>
    <cellStyle name="40% - Ênfase1 11 2 4 2" xfId="6051"/>
    <cellStyle name="40% - Ênfase1 11 2 4 2 2" xfId="14328"/>
    <cellStyle name="40% - Ênfase1 11 2 4 3" xfId="8051"/>
    <cellStyle name="40% - Ênfase1 11 2 4 3 2" xfId="16328"/>
    <cellStyle name="40% - Ênfase1 11 2 4 4" xfId="4018"/>
    <cellStyle name="40% - Ênfase1 11 2 4 4 2" xfId="12295"/>
    <cellStyle name="40% - Ênfase1 11 2 4 5" xfId="10246"/>
    <cellStyle name="40% - Ênfase1 11 2 5" xfId="4514"/>
    <cellStyle name="40% - Ênfase1 11 2 5 2" xfId="12791"/>
    <cellStyle name="40% - Ênfase1 11 2 6" xfId="6545"/>
    <cellStyle name="40% - Ênfase1 11 2 6 2" xfId="14822"/>
    <cellStyle name="40% - Ênfase1 11 2 7" xfId="2466"/>
    <cellStyle name="40% - Ênfase1 11 2 7 2" xfId="10743"/>
    <cellStyle name="40% - Ênfase1 11 2 8" xfId="8697"/>
    <cellStyle name="40% - Ênfase1 11 3" xfId="1423"/>
    <cellStyle name="40% - Ênfase1 11 3 2" xfId="5513"/>
    <cellStyle name="40% - Ênfase1 11 3 2 2" xfId="13790"/>
    <cellStyle name="40% - Ênfase1 11 3 3" xfId="7538"/>
    <cellStyle name="40% - Ênfase1 11 3 3 2" xfId="15815"/>
    <cellStyle name="40% - Ênfase1 11 3 4" xfId="3479"/>
    <cellStyle name="40% - Ênfase1 11 3 4 2" xfId="11756"/>
    <cellStyle name="40% - Ênfase1 11 3 5" xfId="9707"/>
    <cellStyle name="40% - Ênfase1 11 4" xfId="914"/>
    <cellStyle name="40% - Ênfase1 11 4 2" xfId="5017"/>
    <cellStyle name="40% - Ênfase1 11 4 2 2" xfId="13294"/>
    <cellStyle name="40% - Ênfase1 11 4 3" xfId="7042"/>
    <cellStyle name="40% - Ênfase1 11 4 3 2" xfId="15319"/>
    <cellStyle name="40% - Ênfase1 11 4 4" xfId="2974"/>
    <cellStyle name="40% - Ênfase1 11 4 4 2" xfId="11251"/>
    <cellStyle name="40% - Ênfase1 11 4 5" xfId="9203"/>
    <cellStyle name="40% - Ênfase1 11 5" xfId="1964"/>
    <cellStyle name="40% - Ênfase1 11 5 2" xfId="6050"/>
    <cellStyle name="40% - Ênfase1 11 5 2 2" xfId="14327"/>
    <cellStyle name="40% - Ênfase1 11 5 3" xfId="8050"/>
    <cellStyle name="40% - Ênfase1 11 5 3 2" xfId="16327"/>
    <cellStyle name="40% - Ênfase1 11 5 4" xfId="4017"/>
    <cellStyle name="40% - Ênfase1 11 5 4 2" xfId="12294"/>
    <cellStyle name="40% - Ênfase1 11 5 5" xfId="10245"/>
    <cellStyle name="40% - Ênfase1 11 6" xfId="4513"/>
    <cellStyle name="40% - Ênfase1 11 6 2" xfId="12790"/>
    <cellStyle name="40% - Ênfase1 11 7" xfId="6544"/>
    <cellStyle name="40% - Ênfase1 11 7 2" xfId="14821"/>
    <cellStyle name="40% - Ênfase1 11 8" xfId="2465"/>
    <cellStyle name="40% - Ênfase1 11 8 2" xfId="10742"/>
    <cellStyle name="40% - Ênfase1 11 9" xfId="8696"/>
    <cellStyle name="40% - Ênfase1 12" xfId="17"/>
    <cellStyle name="40% - Ênfase1 12 2" xfId="1125"/>
    <cellStyle name="40% - Ênfase1 12 2 2" xfId="5217"/>
    <cellStyle name="40% - Ênfase1 12 2 2 2" xfId="13494"/>
    <cellStyle name="40% - Ênfase1 12 2 3" xfId="7242"/>
    <cellStyle name="40% - Ênfase1 12 2 3 2" xfId="15519"/>
    <cellStyle name="40% - Ênfase1 12 2 4" xfId="3182"/>
    <cellStyle name="40% - Ênfase1 12 2 4 2" xfId="11459"/>
    <cellStyle name="40% - Ênfase1 12 2 5" xfId="9410"/>
    <cellStyle name="40% - Ênfase1 12 3" xfId="617"/>
    <cellStyle name="40% - Ênfase1 12 3 2" xfId="4723"/>
    <cellStyle name="40% - Ênfase1 12 3 2 2" xfId="13000"/>
    <cellStyle name="40% - Ênfase1 12 3 3" xfId="6748"/>
    <cellStyle name="40% - Ênfase1 12 3 3 2" xfId="15025"/>
    <cellStyle name="40% - Ênfase1 12 3 4" xfId="2678"/>
    <cellStyle name="40% - Ênfase1 12 3 4 2" xfId="10955"/>
    <cellStyle name="40% - Ênfase1 12 3 5" xfId="8907"/>
    <cellStyle name="40% - Ênfase1 12 4" xfId="1669"/>
    <cellStyle name="40% - Ênfase1 12 4 2" xfId="5756"/>
    <cellStyle name="40% - Ênfase1 12 4 2 2" xfId="14033"/>
    <cellStyle name="40% - Ênfase1 12 4 3" xfId="7756"/>
    <cellStyle name="40% - Ênfase1 12 4 3 2" xfId="16033"/>
    <cellStyle name="40% - Ênfase1 12 4 4" xfId="3722"/>
    <cellStyle name="40% - Ênfase1 12 4 4 2" xfId="11999"/>
    <cellStyle name="40% - Ênfase1 12 4 5" xfId="9950"/>
    <cellStyle name="40% - Ênfase1 12 5" xfId="4219"/>
    <cellStyle name="40% - Ênfase1 12 5 2" xfId="12496"/>
    <cellStyle name="40% - Ênfase1 12 6" xfId="6250"/>
    <cellStyle name="40% - Ênfase1 12 6 2" xfId="14527"/>
    <cellStyle name="40% - Ênfase1 12 7" xfId="2169"/>
    <cellStyle name="40% - Ênfase1 12 7 2" xfId="10446"/>
    <cellStyle name="40% - Ênfase1 12 8" xfId="8401"/>
    <cellStyle name="40% - Ênfase1 13" xfId="340"/>
    <cellStyle name="40% - Ênfase1 13 2" xfId="1425"/>
    <cellStyle name="40% - Ênfase1 13 2 2" xfId="5515"/>
    <cellStyle name="40% - Ênfase1 13 2 2 2" xfId="13792"/>
    <cellStyle name="40% - Ênfase1 13 2 3" xfId="7540"/>
    <cellStyle name="40% - Ênfase1 13 2 3 2" xfId="15817"/>
    <cellStyle name="40% - Ênfase1 13 2 4" xfId="3481"/>
    <cellStyle name="40% - Ênfase1 13 2 4 2" xfId="11758"/>
    <cellStyle name="40% - Ênfase1 13 2 5" xfId="9709"/>
    <cellStyle name="40% - Ênfase1 13 3" xfId="916"/>
    <cellStyle name="40% - Ênfase1 13 3 2" xfId="5019"/>
    <cellStyle name="40% - Ênfase1 13 3 2 2" xfId="13296"/>
    <cellStyle name="40% - Ênfase1 13 3 3" xfId="7044"/>
    <cellStyle name="40% - Ênfase1 13 3 3 2" xfId="15321"/>
    <cellStyle name="40% - Ênfase1 13 3 4" xfId="2976"/>
    <cellStyle name="40% - Ênfase1 13 3 4 2" xfId="11253"/>
    <cellStyle name="40% - Ênfase1 13 3 5" xfId="9205"/>
    <cellStyle name="40% - Ênfase1 13 4" xfId="1966"/>
    <cellStyle name="40% - Ênfase1 13 4 2" xfId="6052"/>
    <cellStyle name="40% - Ênfase1 13 4 2 2" xfId="14329"/>
    <cellStyle name="40% - Ênfase1 13 4 3" xfId="8052"/>
    <cellStyle name="40% - Ênfase1 13 4 3 2" xfId="16329"/>
    <cellStyle name="40% - Ênfase1 13 4 4" xfId="4019"/>
    <cellStyle name="40% - Ênfase1 13 4 4 2" xfId="12296"/>
    <cellStyle name="40% - Ênfase1 13 4 5" xfId="10247"/>
    <cellStyle name="40% - Ênfase1 13 5" xfId="4515"/>
    <cellStyle name="40% - Ênfase1 13 5 2" xfId="12792"/>
    <cellStyle name="40% - Ênfase1 13 6" xfId="6546"/>
    <cellStyle name="40% - Ênfase1 13 6 2" xfId="14823"/>
    <cellStyle name="40% - Ênfase1 13 7" xfId="2467"/>
    <cellStyle name="40% - Ênfase1 13 7 2" xfId="10744"/>
    <cellStyle name="40% - Ênfase1 13 8" xfId="8698"/>
    <cellStyle name="40% - Ênfase1 14" xfId="343"/>
    <cellStyle name="40% - Ênfase1 14 2" xfId="1428"/>
    <cellStyle name="40% - Ênfase1 14 2 2" xfId="5518"/>
    <cellStyle name="40% - Ênfase1 14 2 2 2" xfId="13795"/>
    <cellStyle name="40% - Ênfase1 14 2 3" xfId="7542"/>
    <cellStyle name="40% - Ênfase1 14 2 3 2" xfId="15819"/>
    <cellStyle name="40% - Ênfase1 14 2 4" xfId="3484"/>
    <cellStyle name="40% - Ênfase1 14 2 4 2" xfId="11761"/>
    <cellStyle name="40% - Ênfase1 14 2 5" xfId="9712"/>
    <cellStyle name="40% - Ênfase1 14 3" xfId="918"/>
    <cellStyle name="40% - Ênfase1 14 3 2" xfId="5021"/>
    <cellStyle name="40% - Ênfase1 14 3 2 2" xfId="13298"/>
    <cellStyle name="40% - Ênfase1 14 3 3" xfId="7046"/>
    <cellStyle name="40% - Ênfase1 14 3 3 2" xfId="15323"/>
    <cellStyle name="40% - Ênfase1 14 3 4" xfId="2978"/>
    <cellStyle name="40% - Ênfase1 14 3 4 2" xfId="11255"/>
    <cellStyle name="40% - Ênfase1 14 3 5" xfId="9207"/>
    <cellStyle name="40% - Ênfase1 14 4" xfId="1968"/>
    <cellStyle name="40% - Ênfase1 14 4 2" xfId="6054"/>
    <cellStyle name="40% - Ênfase1 14 4 2 2" xfId="14331"/>
    <cellStyle name="40% - Ênfase1 14 4 3" xfId="8054"/>
    <cellStyle name="40% - Ênfase1 14 4 3 2" xfId="16331"/>
    <cellStyle name="40% - Ênfase1 14 4 4" xfId="4021"/>
    <cellStyle name="40% - Ênfase1 14 4 4 2" xfId="12298"/>
    <cellStyle name="40% - Ênfase1 14 4 5" xfId="10249"/>
    <cellStyle name="40% - Ênfase1 14 5" xfId="4518"/>
    <cellStyle name="40% - Ênfase1 14 5 2" xfId="12795"/>
    <cellStyle name="40% - Ênfase1 14 6" xfId="6548"/>
    <cellStyle name="40% - Ênfase1 14 6 2" xfId="14825"/>
    <cellStyle name="40% - Ênfase1 14 7" xfId="2470"/>
    <cellStyle name="40% - Ênfase1 14 7 2" xfId="10747"/>
    <cellStyle name="40% - Ênfase1 14 8" xfId="8701"/>
    <cellStyle name="40% - Ênfase1 15" xfId="75"/>
    <cellStyle name="40% - Ênfase1 15 2" xfId="1172"/>
    <cellStyle name="40% - Ênfase1 15 2 2" xfId="5264"/>
    <cellStyle name="40% - Ênfase1 15 2 2 2" xfId="13541"/>
    <cellStyle name="40% - Ênfase1 15 2 3" xfId="7289"/>
    <cellStyle name="40% - Ênfase1 15 2 3 2" xfId="15566"/>
    <cellStyle name="40% - Ênfase1 15 2 4" xfId="3229"/>
    <cellStyle name="40% - Ênfase1 15 2 4 2" xfId="11506"/>
    <cellStyle name="40% - Ênfase1 15 2 5" xfId="9457"/>
    <cellStyle name="40% - Ênfase1 15 3" xfId="662"/>
    <cellStyle name="40% - Ênfase1 15 3 2" xfId="4768"/>
    <cellStyle name="40% - Ênfase1 15 3 2 2" xfId="13045"/>
    <cellStyle name="40% - Ênfase1 15 3 3" xfId="6793"/>
    <cellStyle name="40% - Ênfase1 15 3 3 2" xfId="15070"/>
    <cellStyle name="40% - Ênfase1 15 3 4" xfId="2723"/>
    <cellStyle name="40% - Ênfase1 15 3 4 2" xfId="11000"/>
    <cellStyle name="40% - Ênfase1 15 3 5" xfId="8952"/>
    <cellStyle name="40% - Ênfase1 15 4" xfId="1714"/>
    <cellStyle name="40% - Ênfase1 15 4 2" xfId="5801"/>
    <cellStyle name="40% - Ênfase1 15 4 2 2" xfId="14078"/>
    <cellStyle name="40% - Ênfase1 15 4 3" xfId="7801"/>
    <cellStyle name="40% - Ênfase1 15 4 3 2" xfId="16078"/>
    <cellStyle name="40% - Ênfase1 15 4 4" xfId="3767"/>
    <cellStyle name="40% - Ênfase1 15 4 4 2" xfId="12044"/>
    <cellStyle name="40% - Ênfase1 15 4 5" xfId="9995"/>
    <cellStyle name="40% - Ênfase1 15 5" xfId="4264"/>
    <cellStyle name="40% - Ênfase1 15 5 2" xfId="12541"/>
    <cellStyle name="40% - Ênfase1 15 6" xfId="6295"/>
    <cellStyle name="40% - Ênfase1 15 6 2" xfId="14572"/>
    <cellStyle name="40% - Ênfase1 15 7" xfId="2215"/>
    <cellStyle name="40% - Ênfase1 15 7 2" xfId="10492"/>
    <cellStyle name="40% - Ênfase1 15 8" xfId="8446"/>
    <cellStyle name="40% - Ênfase1 16" xfId="344"/>
    <cellStyle name="40% - Ênfase1 16 2" xfId="1429"/>
    <cellStyle name="40% - Ênfase1 16 2 2" xfId="5519"/>
    <cellStyle name="40% - Ênfase1 16 2 2 2" xfId="13796"/>
    <cellStyle name="40% - Ênfase1 16 2 3" xfId="7543"/>
    <cellStyle name="40% - Ênfase1 16 2 3 2" xfId="15820"/>
    <cellStyle name="40% - Ênfase1 16 2 4" xfId="3485"/>
    <cellStyle name="40% - Ênfase1 16 2 4 2" xfId="11762"/>
    <cellStyle name="40% - Ênfase1 16 2 5" xfId="9713"/>
    <cellStyle name="40% - Ênfase1 16 3" xfId="919"/>
    <cellStyle name="40% - Ênfase1 16 3 2" xfId="5022"/>
    <cellStyle name="40% - Ênfase1 16 3 2 2" xfId="13299"/>
    <cellStyle name="40% - Ênfase1 16 3 3" xfId="7047"/>
    <cellStyle name="40% - Ênfase1 16 3 3 2" xfId="15324"/>
    <cellStyle name="40% - Ênfase1 16 3 4" xfId="2979"/>
    <cellStyle name="40% - Ênfase1 16 3 4 2" xfId="11256"/>
    <cellStyle name="40% - Ênfase1 16 3 5" xfId="9208"/>
    <cellStyle name="40% - Ênfase1 16 4" xfId="1969"/>
    <cellStyle name="40% - Ênfase1 16 4 2" xfId="6055"/>
    <cellStyle name="40% - Ênfase1 16 4 2 2" xfId="14332"/>
    <cellStyle name="40% - Ênfase1 16 4 3" xfId="8055"/>
    <cellStyle name="40% - Ênfase1 16 4 3 2" xfId="16332"/>
    <cellStyle name="40% - Ênfase1 16 4 4" xfId="4022"/>
    <cellStyle name="40% - Ênfase1 16 4 4 2" xfId="12299"/>
    <cellStyle name="40% - Ênfase1 16 4 5" xfId="10250"/>
    <cellStyle name="40% - Ênfase1 16 5" xfId="4519"/>
    <cellStyle name="40% - Ênfase1 16 5 2" xfId="12796"/>
    <cellStyle name="40% - Ênfase1 16 6" xfId="6549"/>
    <cellStyle name="40% - Ênfase1 16 6 2" xfId="14826"/>
    <cellStyle name="40% - Ênfase1 16 7" xfId="2471"/>
    <cellStyle name="40% - Ênfase1 16 7 2" xfId="10748"/>
    <cellStyle name="40% - Ênfase1 16 8" xfId="8702"/>
    <cellStyle name="40% - Ênfase1 17" xfId="266"/>
    <cellStyle name="40% - Ênfase1 17 2" xfId="1354"/>
    <cellStyle name="40% - Ênfase1 17 2 2" xfId="5444"/>
    <cellStyle name="40% - Ênfase1 17 2 2 2" xfId="13721"/>
    <cellStyle name="40% - Ênfase1 17 2 3" xfId="7469"/>
    <cellStyle name="40% - Ênfase1 17 2 3 2" xfId="15746"/>
    <cellStyle name="40% - Ênfase1 17 2 4" xfId="3410"/>
    <cellStyle name="40% - Ênfase1 17 2 4 2" xfId="11687"/>
    <cellStyle name="40% - Ênfase1 17 2 5" xfId="9638"/>
    <cellStyle name="40% - Ênfase1 17 3" xfId="845"/>
    <cellStyle name="40% - Ênfase1 17 3 2" xfId="4948"/>
    <cellStyle name="40% - Ênfase1 17 3 2 2" xfId="13225"/>
    <cellStyle name="40% - Ênfase1 17 3 3" xfId="6973"/>
    <cellStyle name="40% - Ênfase1 17 3 3 2" xfId="15250"/>
    <cellStyle name="40% - Ênfase1 17 3 4" xfId="2905"/>
    <cellStyle name="40% - Ênfase1 17 3 4 2" xfId="11182"/>
    <cellStyle name="40% - Ênfase1 17 3 5" xfId="9134"/>
    <cellStyle name="40% - Ênfase1 17 4" xfId="1895"/>
    <cellStyle name="40% - Ênfase1 17 4 2" xfId="5981"/>
    <cellStyle name="40% - Ênfase1 17 4 2 2" xfId="14258"/>
    <cellStyle name="40% - Ênfase1 17 4 3" xfId="7981"/>
    <cellStyle name="40% - Ênfase1 17 4 3 2" xfId="16258"/>
    <cellStyle name="40% - Ênfase1 17 4 4" xfId="3948"/>
    <cellStyle name="40% - Ênfase1 17 4 4 2" xfId="12225"/>
    <cellStyle name="40% - Ênfase1 17 4 5" xfId="10176"/>
    <cellStyle name="40% - Ênfase1 17 5" xfId="4444"/>
    <cellStyle name="40% - Ênfase1 17 5 2" xfId="12721"/>
    <cellStyle name="40% - Ênfase1 17 6" xfId="6475"/>
    <cellStyle name="40% - Ênfase1 17 6 2" xfId="14752"/>
    <cellStyle name="40% - Ênfase1 17 7" xfId="2396"/>
    <cellStyle name="40% - Ênfase1 17 7 2" xfId="10673"/>
    <cellStyle name="40% - Ênfase1 17 8" xfId="8627"/>
    <cellStyle name="40% - Ênfase1 18" xfId="346"/>
    <cellStyle name="40% - Ênfase1 18 2" xfId="1431"/>
    <cellStyle name="40% - Ênfase1 18 2 2" xfId="5521"/>
    <cellStyle name="40% - Ênfase1 18 2 2 2" xfId="13798"/>
    <cellStyle name="40% - Ênfase1 18 2 3" xfId="7545"/>
    <cellStyle name="40% - Ênfase1 18 2 3 2" xfId="15822"/>
    <cellStyle name="40% - Ênfase1 18 2 4" xfId="3487"/>
    <cellStyle name="40% - Ênfase1 18 2 4 2" xfId="11764"/>
    <cellStyle name="40% - Ênfase1 18 2 5" xfId="9715"/>
    <cellStyle name="40% - Ênfase1 18 3" xfId="921"/>
    <cellStyle name="40% - Ênfase1 18 3 2" xfId="5024"/>
    <cellStyle name="40% - Ênfase1 18 3 2 2" xfId="13301"/>
    <cellStyle name="40% - Ênfase1 18 3 3" xfId="7049"/>
    <cellStyle name="40% - Ênfase1 18 3 3 2" xfId="15326"/>
    <cellStyle name="40% - Ênfase1 18 3 4" xfId="2981"/>
    <cellStyle name="40% - Ênfase1 18 3 4 2" xfId="11258"/>
    <cellStyle name="40% - Ênfase1 18 3 5" xfId="9210"/>
    <cellStyle name="40% - Ênfase1 18 4" xfId="1971"/>
    <cellStyle name="40% - Ênfase1 18 4 2" xfId="6057"/>
    <cellStyle name="40% - Ênfase1 18 4 2 2" xfId="14334"/>
    <cellStyle name="40% - Ênfase1 18 4 3" xfId="8057"/>
    <cellStyle name="40% - Ênfase1 18 4 3 2" xfId="16334"/>
    <cellStyle name="40% - Ênfase1 18 4 4" xfId="4024"/>
    <cellStyle name="40% - Ênfase1 18 4 4 2" xfId="12301"/>
    <cellStyle name="40% - Ênfase1 18 4 5" xfId="10252"/>
    <cellStyle name="40% - Ênfase1 18 5" xfId="4521"/>
    <cellStyle name="40% - Ênfase1 18 5 2" xfId="12798"/>
    <cellStyle name="40% - Ênfase1 18 6" xfId="6551"/>
    <cellStyle name="40% - Ênfase1 18 6 2" xfId="14828"/>
    <cellStyle name="40% - Ênfase1 18 7" xfId="2473"/>
    <cellStyle name="40% - Ênfase1 18 7 2" xfId="10750"/>
    <cellStyle name="40% - Ênfase1 18 8" xfId="8704"/>
    <cellStyle name="40% - Ênfase1 19" xfId="348"/>
    <cellStyle name="40% - Ênfase1 19 2" xfId="1432"/>
    <cellStyle name="40% - Ênfase1 19 2 2" xfId="5522"/>
    <cellStyle name="40% - Ênfase1 19 2 2 2" xfId="13799"/>
    <cellStyle name="40% - Ênfase1 19 2 3" xfId="7546"/>
    <cellStyle name="40% - Ênfase1 19 2 3 2" xfId="15823"/>
    <cellStyle name="40% - Ênfase1 19 2 4" xfId="3488"/>
    <cellStyle name="40% - Ênfase1 19 2 4 2" xfId="11765"/>
    <cellStyle name="40% - Ênfase1 19 2 5" xfId="9716"/>
    <cellStyle name="40% - Ênfase1 19 3" xfId="922"/>
    <cellStyle name="40% - Ênfase1 19 3 2" xfId="5025"/>
    <cellStyle name="40% - Ênfase1 19 3 2 2" xfId="13302"/>
    <cellStyle name="40% - Ênfase1 19 3 3" xfId="7050"/>
    <cellStyle name="40% - Ênfase1 19 3 3 2" xfId="15327"/>
    <cellStyle name="40% - Ênfase1 19 3 4" xfId="2982"/>
    <cellStyle name="40% - Ênfase1 19 3 4 2" xfId="11259"/>
    <cellStyle name="40% - Ênfase1 19 3 5" xfId="9211"/>
    <cellStyle name="40% - Ênfase1 19 4" xfId="1972"/>
    <cellStyle name="40% - Ênfase1 19 4 2" xfId="6058"/>
    <cellStyle name="40% - Ênfase1 19 4 2 2" xfId="14335"/>
    <cellStyle name="40% - Ênfase1 19 4 3" xfId="8058"/>
    <cellStyle name="40% - Ênfase1 19 4 3 2" xfId="16335"/>
    <cellStyle name="40% - Ênfase1 19 4 4" xfId="4025"/>
    <cellStyle name="40% - Ênfase1 19 4 4 2" xfId="12302"/>
    <cellStyle name="40% - Ênfase1 19 4 5" xfId="10253"/>
    <cellStyle name="40% - Ênfase1 19 5" xfId="4522"/>
    <cellStyle name="40% - Ênfase1 19 5 2" xfId="12799"/>
    <cellStyle name="40% - Ênfase1 19 6" xfId="6552"/>
    <cellStyle name="40% - Ênfase1 19 6 2" xfId="14829"/>
    <cellStyle name="40% - Ênfase1 19 7" xfId="2474"/>
    <cellStyle name="40% - Ênfase1 19 7 2" xfId="10751"/>
    <cellStyle name="40% - Ênfase1 19 8" xfId="8705"/>
    <cellStyle name="40% - Ênfase1 2" xfId="352"/>
    <cellStyle name="40% - Ênfase1 2 2" xfId="353"/>
    <cellStyle name="40% - Ênfase1 2 2 2" xfId="1436"/>
    <cellStyle name="40% - Ênfase1 2 2 2 2" xfId="5526"/>
    <cellStyle name="40% - Ênfase1 2 2 2 2 2" xfId="13803"/>
    <cellStyle name="40% - Ênfase1 2 2 2 3" xfId="7550"/>
    <cellStyle name="40% - Ênfase1 2 2 2 3 2" xfId="15827"/>
    <cellStyle name="40% - Ênfase1 2 2 2 4" xfId="3492"/>
    <cellStyle name="40% - Ênfase1 2 2 2 4 2" xfId="11769"/>
    <cellStyle name="40% - Ênfase1 2 2 2 5" xfId="9720"/>
    <cellStyle name="40% - Ênfase1 2 2 3" xfId="926"/>
    <cellStyle name="40% - Ênfase1 2 2 3 2" xfId="5029"/>
    <cellStyle name="40% - Ênfase1 2 2 3 2 2" xfId="13306"/>
    <cellStyle name="40% - Ênfase1 2 2 3 3" xfId="7054"/>
    <cellStyle name="40% - Ênfase1 2 2 3 3 2" xfId="15331"/>
    <cellStyle name="40% - Ênfase1 2 2 3 4" xfId="2986"/>
    <cellStyle name="40% - Ênfase1 2 2 3 4 2" xfId="11263"/>
    <cellStyle name="40% - Ênfase1 2 2 3 5" xfId="9215"/>
    <cellStyle name="40% - Ênfase1 2 2 4" xfId="1976"/>
    <cellStyle name="40% - Ênfase1 2 2 4 2" xfId="6062"/>
    <cellStyle name="40% - Ênfase1 2 2 4 2 2" xfId="14339"/>
    <cellStyle name="40% - Ênfase1 2 2 4 3" xfId="8062"/>
    <cellStyle name="40% - Ênfase1 2 2 4 3 2" xfId="16339"/>
    <cellStyle name="40% - Ênfase1 2 2 4 4" xfId="4029"/>
    <cellStyle name="40% - Ênfase1 2 2 4 4 2" xfId="12306"/>
    <cellStyle name="40% - Ênfase1 2 2 4 5" xfId="10257"/>
    <cellStyle name="40% - Ênfase1 2 2 5" xfId="4526"/>
    <cellStyle name="40% - Ênfase1 2 2 5 2" xfId="12803"/>
    <cellStyle name="40% - Ênfase1 2 2 6" xfId="6556"/>
    <cellStyle name="40% - Ênfase1 2 2 6 2" xfId="14833"/>
    <cellStyle name="40% - Ênfase1 2 2 7" xfId="2479"/>
    <cellStyle name="40% - Ênfase1 2 2 7 2" xfId="10756"/>
    <cellStyle name="40% - Ênfase1 2 2 8" xfId="8709"/>
    <cellStyle name="40% - Ênfase1 2 3" xfId="1435"/>
    <cellStyle name="40% - Ênfase1 2 3 2" xfId="5525"/>
    <cellStyle name="40% - Ênfase1 2 3 2 2" xfId="13802"/>
    <cellStyle name="40% - Ênfase1 2 3 3" xfId="7549"/>
    <cellStyle name="40% - Ênfase1 2 3 3 2" xfId="15826"/>
    <cellStyle name="40% - Ênfase1 2 3 4" xfId="3491"/>
    <cellStyle name="40% - Ênfase1 2 3 4 2" xfId="11768"/>
    <cellStyle name="40% - Ênfase1 2 3 5" xfId="9719"/>
    <cellStyle name="40% - Ênfase1 2 4" xfId="925"/>
    <cellStyle name="40% - Ênfase1 2 4 2" xfId="5028"/>
    <cellStyle name="40% - Ênfase1 2 4 2 2" xfId="13305"/>
    <cellStyle name="40% - Ênfase1 2 4 3" xfId="7053"/>
    <cellStyle name="40% - Ênfase1 2 4 3 2" xfId="15330"/>
    <cellStyle name="40% - Ênfase1 2 4 4" xfId="2985"/>
    <cellStyle name="40% - Ênfase1 2 4 4 2" xfId="11262"/>
    <cellStyle name="40% - Ênfase1 2 4 5" xfId="9214"/>
    <cellStyle name="40% - Ênfase1 2 5" xfId="1975"/>
    <cellStyle name="40% - Ênfase1 2 5 2" xfId="6061"/>
    <cellStyle name="40% - Ênfase1 2 5 2 2" xfId="14338"/>
    <cellStyle name="40% - Ênfase1 2 5 3" xfId="8061"/>
    <cellStyle name="40% - Ênfase1 2 5 3 2" xfId="16338"/>
    <cellStyle name="40% - Ênfase1 2 5 4" xfId="4028"/>
    <cellStyle name="40% - Ênfase1 2 5 4 2" xfId="12305"/>
    <cellStyle name="40% - Ênfase1 2 5 5" xfId="10256"/>
    <cellStyle name="40% - Ênfase1 2 6" xfId="4525"/>
    <cellStyle name="40% - Ênfase1 2 6 2" xfId="12802"/>
    <cellStyle name="40% - Ênfase1 2 7" xfId="6555"/>
    <cellStyle name="40% - Ênfase1 2 7 2" xfId="14832"/>
    <cellStyle name="40% - Ênfase1 2 8" xfId="2478"/>
    <cellStyle name="40% - Ênfase1 2 8 2" xfId="10755"/>
    <cellStyle name="40% - Ênfase1 2 9" xfId="8708"/>
    <cellStyle name="40% - Ênfase1 20" xfId="76"/>
    <cellStyle name="40% - Ênfase1 20 2" xfId="1173"/>
    <cellStyle name="40% - Ênfase1 20 2 2" xfId="5265"/>
    <cellStyle name="40% - Ênfase1 20 2 2 2" xfId="13542"/>
    <cellStyle name="40% - Ênfase1 20 2 3" xfId="7290"/>
    <cellStyle name="40% - Ênfase1 20 2 3 2" xfId="15567"/>
    <cellStyle name="40% - Ênfase1 20 2 4" xfId="3230"/>
    <cellStyle name="40% - Ênfase1 20 2 4 2" xfId="11507"/>
    <cellStyle name="40% - Ênfase1 20 2 5" xfId="9458"/>
    <cellStyle name="40% - Ênfase1 20 3" xfId="663"/>
    <cellStyle name="40% - Ênfase1 20 3 2" xfId="4769"/>
    <cellStyle name="40% - Ênfase1 20 3 2 2" xfId="13046"/>
    <cellStyle name="40% - Ênfase1 20 3 3" xfId="6794"/>
    <cellStyle name="40% - Ênfase1 20 3 3 2" xfId="15071"/>
    <cellStyle name="40% - Ênfase1 20 3 4" xfId="2724"/>
    <cellStyle name="40% - Ênfase1 20 3 4 2" xfId="11001"/>
    <cellStyle name="40% - Ênfase1 20 3 5" xfId="8953"/>
    <cellStyle name="40% - Ênfase1 20 4" xfId="1715"/>
    <cellStyle name="40% - Ênfase1 20 4 2" xfId="5802"/>
    <cellStyle name="40% - Ênfase1 20 4 2 2" xfId="14079"/>
    <cellStyle name="40% - Ênfase1 20 4 3" xfId="7802"/>
    <cellStyle name="40% - Ênfase1 20 4 3 2" xfId="16079"/>
    <cellStyle name="40% - Ênfase1 20 4 4" xfId="3768"/>
    <cellStyle name="40% - Ênfase1 20 4 4 2" xfId="12045"/>
    <cellStyle name="40% - Ênfase1 20 4 5" xfId="9996"/>
    <cellStyle name="40% - Ênfase1 20 5" xfId="4265"/>
    <cellStyle name="40% - Ênfase1 20 5 2" xfId="12542"/>
    <cellStyle name="40% - Ênfase1 20 6" xfId="6296"/>
    <cellStyle name="40% - Ênfase1 20 6 2" xfId="14573"/>
    <cellStyle name="40% - Ênfase1 20 7" xfId="2216"/>
    <cellStyle name="40% - Ênfase1 20 7 2" xfId="10493"/>
    <cellStyle name="40% - Ênfase1 20 8" xfId="8447"/>
    <cellStyle name="40% - Ênfase1 21" xfId="345"/>
    <cellStyle name="40% - Ênfase1 21 2" xfId="1430"/>
    <cellStyle name="40% - Ênfase1 21 2 2" xfId="5520"/>
    <cellStyle name="40% - Ênfase1 21 2 2 2" xfId="13797"/>
    <cellStyle name="40% - Ênfase1 21 2 3" xfId="7544"/>
    <cellStyle name="40% - Ênfase1 21 2 3 2" xfId="15821"/>
    <cellStyle name="40% - Ênfase1 21 2 4" xfId="3486"/>
    <cellStyle name="40% - Ênfase1 21 2 4 2" xfId="11763"/>
    <cellStyle name="40% - Ênfase1 21 2 5" xfId="9714"/>
    <cellStyle name="40% - Ênfase1 21 3" xfId="920"/>
    <cellStyle name="40% - Ênfase1 21 3 2" xfId="5023"/>
    <cellStyle name="40% - Ênfase1 21 3 2 2" xfId="13300"/>
    <cellStyle name="40% - Ênfase1 21 3 3" xfId="7048"/>
    <cellStyle name="40% - Ênfase1 21 3 3 2" xfId="15325"/>
    <cellStyle name="40% - Ênfase1 21 3 4" xfId="2980"/>
    <cellStyle name="40% - Ênfase1 21 3 4 2" xfId="11257"/>
    <cellStyle name="40% - Ênfase1 21 3 5" xfId="9209"/>
    <cellStyle name="40% - Ênfase1 21 4" xfId="1970"/>
    <cellStyle name="40% - Ênfase1 21 4 2" xfId="6056"/>
    <cellStyle name="40% - Ênfase1 21 4 2 2" xfId="14333"/>
    <cellStyle name="40% - Ênfase1 21 4 3" xfId="8056"/>
    <cellStyle name="40% - Ênfase1 21 4 3 2" xfId="16333"/>
    <cellStyle name="40% - Ênfase1 21 4 4" xfId="4023"/>
    <cellStyle name="40% - Ênfase1 21 4 4 2" xfId="12300"/>
    <cellStyle name="40% - Ênfase1 21 4 5" xfId="10251"/>
    <cellStyle name="40% - Ênfase1 21 5" xfId="4520"/>
    <cellStyle name="40% - Ênfase1 21 5 2" xfId="12797"/>
    <cellStyle name="40% - Ênfase1 21 6" xfId="6550"/>
    <cellStyle name="40% - Ênfase1 21 6 2" xfId="14827"/>
    <cellStyle name="40% - Ênfase1 21 7" xfId="2472"/>
    <cellStyle name="40% - Ênfase1 21 7 2" xfId="10749"/>
    <cellStyle name="40% - Ênfase1 21 8" xfId="8703"/>
    <cellStyle name="40% - Ênfase1 22" xfId="267"/>
    <cellStyle name="40% - Ênfase1 22 2" xfId="1355"/>
    <cellStyle name="40% - Ênfase1 22 2 2" xfId="5445"/>
    <cellStyle name="40% - Ênfase1 22 2 2 2" xfId="13722"/>
    <cellStyle name="40% - Ênfase1 22 2 3" xfId="7470"/>
    <cellStyle name="40% - Ênfase1 22 2 3 2" xfId="15747"/>
    <cellStyle name="40% - Ênfase1 22 2 4" xfId="3411"/>
    <cellStyle name="40% - Ênfase1 22 2 4 2" xfId="11688"/>
    <cellStyle name="40% - Ênfase1 22 2 5" xfId="9639"/>
    <cellStyle name="40% - Ênfase1 22 3" xfId="846"/>
    <cellStyle name="40% - Ênfase1 22 3 2" xfId="4949"/>
    <cellStyle name="40% - Ênfase1 22 3 2 2" xfId="13226"/>
    <cellStyle name="40% - Ênfase1 22 3 3" xfId="6974"/>
    <cellStyle name="40% - Ênfase1 22 3 3 2" xfId="15251"/>
    <cellStyle name="40% - Ênfase1 22 3 4" xfId="2906"/>
    <cellStyle name="40% - Ênfase1 22 3 4 2" xfId="11183"/>
    <cellStyle name="40% - Ênfase1 22 3 5" xfId="9135"/>
    <cellStyle name="40% - Ênfase1 22 4" xfId="1896"/>
    <cellStyle name="40% - Ênfase1 22 4 2" xfId="5982"/>
    <cellStyle name="40% - Ênfase1 22 4 2 2" xfId="14259"/>
    <cellStyle name="40% - Ênfase1 22 4 3" xfId="7982"/>
    <cellStyle name="40% - Ênfase1 22 4 3 2" xfId="16259"/>
    <cellStyle name="40% - Ênfase1 22 4 4" xfId="3949"/>
    <cellStyle name="40% - Ênfase1 22 4 4 2" xfId="12226"/>
    <cellStyle name="40% - Ênfase1 22 4 5" xfId="10177"/>
    <cellStyle name="40% - Ênfase1 22 5" xfId="4445"/>
    <cellStyle name="40% - Ênfase1 22 5 2" xfId="12722"/>
    <cellStyle name="40% - Ênfase1 22 6" xfId="6476"/>
    <cellStyle name="40% - Ênfase1 22 6 2" xfId="14753"/>
    <cellStyle name="40% - Ênfase1 22 7" xfId="2397"/>
    <cellStyle name="40% - Ênfase1 22 7 2" xfId="10674"/>
    <cellStyle name="40% - Ênfase1 22 8" xfId="8628"/>
    <cellStyle name="40% - Ênfase1 23" xfId="347"/>
    <cellStyle name="40% - Ênfase1 3" xfId="130"/>
    <cellStyle name="40% - Ênfase1 3 2" xfId="354"/>
    <cellStyle name="40% - Ênfase1 3 2 2" xfId="1437"/>
    <cellStyle name="40% - Ênfase1 3 2 2 2" xfId="5527"/>
    <cellStyle name="40% - Ênfase1 3 2 2 2 2" xfId="13804"/>
    <cellStyle name="40% - Ênfase1 3 2 2 3" xfId="7551"/>
    <cellStyle name="40% - Ênfase1 3 2 2 3 2" xfId="15828"/>
    <cellStyle name="40% - Ênfase1 3 2 2 4" xfId="3493"/>
    <cellStyle name="40% - Ênfase1 3 2 2 4 2" xfId="11770"/>
    <cellStyle name="40% - Ênfase1 3 2 2 5" xfId="9721"/>
    <cellStyle name="40% - Ênfase1 3 2 3" xfId="927"/>
    <cellStyle name="40% - Ênfase1 3 2 3 2" xfId="5030"/>
    <cellStyle name="40% - Ênfase1 3 2 3 2 2" xfId="13307"/>
    <cellStyle name="40% - Ênfase1 3 2 3 3" xfId="7055"/>
    <cellStyle name="40% - Ênfase1 3 2 3 3 2" xfId="15332"/>
    <cellStyle name="40% - Ênfase1 3 2 3 4" xfId="2987"/>
    <cellStyle name="40% - Ênfase1 3 2 3 4 2" xfId="11264"/>
    <cellStyle name="40% - Ênfase1 3 2 3 5" xfId="9216"/>
    <cellStyle name="40% - Ênfase1 3 2 4" xfId="1977"/>
    <cellStyle name="40% - Ênfase1 3 2 4 2" xfId="6063"/>
    <cellStyle name="40% - Ênfase1 3 2 4 2 2" xfId="14340"/>
    <cellStyle name="40% - Ênfase1 3 2 4 3" xfId="8063"/>
    <cellStyle name="40% - Ênfase1 3 2 4 3 2" xfId="16340"/>
    <cellStyle name="40% - Ênfase1 3 2 4 4" xfId="4030"/>
    <cellStyle name="40% - Ênfase1 3 2 4 4 2" xfId="12307"/>
    <cellStyle name="40% - Ênfase1 3 2 4 5" xfId="10258"/>
    <cellStyle name="40% - Ênfase1 3 2 5" xfId="4527"/>
    <cellStyle name="40% - Ênfase1 3 2 5 2" xfId="12804"/>
    <cellStyle name="40% - Ênfase1 3 2 6" xfId="6557"/>
    <cellStyle name="40% - Ênfase1 3 2 6 2" xfId="14834"/>
    <cellStyle name="40% - Ênfase1 3 2 7" xfId="2480"/>
    <cellStyle name="40% - Ênfase1 3 2 7 2" xfId="10757"/>
    <cellStyle name="40% - Ênfase1 3 2 8" xfId="8710"/>
    <cellStyle name="40% - Ênfase1 3 3" xfId="1225"/>
    <cellStyle name="40% - Ênfase1 3 3 2" xfId="5316"/>
    <cellStyle name="40% - Ênfase1 3 3 2 2" xfId="13593"/>
    <cellStyle name="40% - Ênfase1 3 3 3" xfId="7341"/>
    <cellStyle name="40% - Ênfase1 3 3 3 2" xfId="15618"/>
    <cellStyle name="40% - Ênfase1 3 3 4" xfId="3281"/>
    <cellStyle name="40% - Ênfase1 3 3 4 2" xfId="11558"/>
    <cellStyle name="40% - Ênfase1 3 3 5" xfId="9509"/>
    <cellStyle name="40% - Ênfase1 3 4" xfId="715"/>
    <cellStyle name="40% - Ênfase1 3 4 2" xfId="4820"/>
    <cellStyle name="40% - Ênfase1 3 4 2 2" xfId="13097"/>
    <cellStyle name="40% - Ênfase1 3 4 3" xfId="6845"/>
    <cellStyle name="40% - Ênfase1 3 4 3 2" xfId="15122"/>
    <cellStyle name="40% - Ênfase1 3 4 4" xfId="2775"/>
    <cellStyle name="40% - Ênfase1 3 4 4 2" xfId="11052"/>
    <cellStyle name="40% - Ênfase1 3 4 5" xfId="9004"/>
    <cellStyle name="40% - Ênfase1 3 5" xfId="1766"/>
    <cellStyle name="40% - Ênfase1 3 5 2" xfId="5853"/>
    <cellStyle name="40% - Ênfase1 3 5 2 2" xfId="14130"/>
    <cellStyle name="40% - Ênfase1 3 5 3" xfId="7853"/>
    <cellStyle name="40% - Ênfase1 3 5 3 2" xfId="16130"/>
    <cellStyle name="40% - Ênfase1 3 5 4" xfId="3819"/>
    <cellStyle name="40% - Ênfase1 3 5 4 2" xfId="12096"/>
    <cellStyle name="40% - Ênfase1 3 5 5" xfId="10047"/>
    <cellStyle name="40% - Ênfase1 3 6" xfId="4316"/>
    <cellStyle name="40% - Ênfase1 3 6 2" xfId="12593"/>
    <cellStyle name="40% - Ênfase1 3 7" xfId="6347"/>
    <cellStyle name="40% - Ênfase1 3 7 2" xfId="14624"/>
    <cellStyle name="40% - Ênfase1 3 8" xfId="2267"/>
    <cellStyle name="40% - Ênfase1 3 8 2" xfId="10544"/>
    <cellStyle name="40% - Ênfase1 3 9" xfId="8498"/>
    <cellStyle name="40% - Ênfase1 4" xfId="357"/>
    <cellStyle name="40% - Ênfase1 4 2" xfId="358"/>
    <cellStyle name="40% - Ênfase1 4 2 2" xfId="1441"/>
    <cellStyle name="40% - Ênfase1 4 2 2 2" xfId="5531"/>
    <cellStyle name="40% - Ênfase1 4 2 2 2 2" xfId="13808"/>
    <cellStyle name="40% - Ênfase1 4 2 2 3" xfId="7555"/>
    <cellStyle name="40% - Ênfase1 4 2 2 3 2" xfId="15832"/>
    <cellStyle name="40% - Ênfase1 4 2 2 4" xfId="3497"/>
    <cellStyle name="40% - Ênfase1 4 2 2 4 2" xfId="11774"/>
    <cellStyle name="40% - Ênfase1 4 2 2 5" xfId="9725"/>
    <cellStyle name="40% - Ênfase1 4 2 3" xfId="931"/>
    <cellStyle name="40% - Ênfase1 4 2 3 2" xfId="5034"/>
    <cellStyle name="40% - Ênfase1 4 2 3 2 2" xfId="13311"/>
    <cellStyle name="40% - Ênfase1 4 2 3 3" xfId="7059"/>
    <cellStyle name="40% - Ênfase1 4 2 3 3 2" xfId="15336"/>
    <cellStyle name="40% - Ênfase1 4 2 3 4" xfId="2991"/>
    <cellStyle name="40% - Ênfase1 4 2 3 4 2" xfId="11268"/>
    <cellStyle name="40% - Ênfase1 4 2 3 5" xfId="9220"/>
    <cellStyle name="40% - Ênfase1 4 2 4" xfId="1981"/>
    <cellStyle name="40% - Ênfase1 4 2 4 2" xfId="6067"/>
    <cellStyle name="40% - Ênfase1 4 2 4 2 2" xfId="14344"/>
    <cellStyle name="40% - Ênfase1 4 2 4 3" xfId="8067"/>
    <cellStyle name="40% - Ênfase1 4 2 4 3 2" xfId="16344"/>
    <cellStyle name="40% - Ênfase1 4 2 4 4" xfId="4034"/>
    <cellStyle name="40% - Ênfase1 4 2 4 4 2" xfId="12311"/>
    <cellStyle name="40% - Ênfase1 4 2 4 5" xfId="10262"/>
    <cellStyle name="40% - Ênfase1 4 2 5" xfId="4531"/>
    <cellStyle name="40% - Ênfase1 4 2 5 2" xfId="12808"/>
    <cellStyle name="40% - Ênfase1 4 2 6" xfId="6561"/>
    <cellStyle name="40% - Ênfase1 4 2 6 2" xfId="14838"/>
    <cellStyle name="40% - Ênfase1 4 2 7" xfId="2484"/>
    <cellStyle name="40% - Ênfase1 4 2 7 2" xfId="10761"/>
    <cellStyle name="40% - Ênfase1 4 2 8" xfId="8714"/>
    <cellStyle name="40% - Ênfase1 4 3" xfId="1440"/>
    <cellStyle name="40% - Ênfase1 4 3 2" xfId="5530"/>
    <cellStyle name="40% - Ênfase1 4 3 2 2" xfId="13807"/>
    <cellStyle name="40% - Ênfase1 4 3 3" xfId="7554"/>
    <cellStyle name="40% - Ênfase1 4 3 3 2" xfId="15831"/>
    <cellStyle name="40% - Ênfase1 4 3 4" xfId="3496"/>
    <cellStyle name="40% - Ênfase1 4 3 4 2" xfId="11773"/>
    <cellStyle name="40% - Ênfase1 4 3 5" xfId="9724"/>
    <cellStyle name="40% - Ênfase1 4 4" xfId="930"/>
    <cellStyle name="40% - Ênfase1 4 4 2" xfId="5033"/>
    <cellStyle name="40% - Ênfase1 4 4 2 2" xfId="13310"/>
    <cellStyle name="40% - Ênfase1 4 4 3" xfId="7058"/>
    <cellStyle name="40% - Ênfase1 4 4 3 2" xfId="15335"/>
    <cellStyle name="40% - Ênfase1 4 4 4" xfId="2990"/>
    <cellStyle name="40% - Ênfase1 4 4 4 2" xfId="11267"/>
    <cellStyle name="40% - Ênfase1 4 4 5" xfId="9219"/>
    <cellStyle name="40% - Ênfase1 4 5" xfId="1980"/>
    <cellStyle name="40% - Ênfase1 4 5 2" xfId="6066"/>
    <cellStyle name="40% - Ênfase1 4 5 2 2" xfId="14343"/>
    <cellStyle name="40% - Ênfase1 4 5 3" xfId="8066"/>
    <cellStyle name="40% - Ênfase1 4 5 3 2" xfId="16343"/>
    <cellStyle name="40% - Ênfase1 4 5 4" xfId="4033"/>
    <cellStyle name="40% - Ênfase1 4 5 4 2" xfId="12310"/>
    <cellStyle name="40% - Ênfase1 4 5 5" xfId="10261"/>
    <cellStyle name="40% - Ênfase1 4 6" xfId="4530"/>
    <cellStyle name="40% - Ênfase1 4 6 2" xfId="12807"/>
    <cellStyle name="40% - Ênfase1 4 7" xfId="6560"/>
    <cellStyle name="40% - Ênfase1 4 7 2" xfId="14837"/>
    <cellStyle name="40% - Ênfase1 4 8" xfId="2483"/>
    <cellStyle name="40% - Ênfase1 4 8 2" xfId="10760"/>
    <cellStyle name="40% - Ênfase1 4 9" xfId="8713"/>
    <cellStyle name="40% - Ênfase1 5" xfId="306"/>
    <cellStyle name="40% - Ênfase1 5 2" xfId="359"/>
    <cellStyle name="40% - Ênfase1 5 2 2" xfId="1442"/>
    <cellStyle name="40% - Ênfase1 5 2 2 2" xfId="5532"/>
    <cellStyle name="40% - Ênfase1 5 2 2 2 2" xfId="13809"/>
    <cellStyle name="40% - Ênfase1 5 2 2 3" xfId="7556"/>
    <cellStyle name="40% - Ênfase1 5 2 2 3 2" xfId="15833"/>
    <cellStyle name="40% - Ênfase1 5 2 2 4" xfId="3498"/>
    <cellStyle name="40% - Ênfase1 5 2 2 4 2" xfId="11775"/>
    <cellStyle name="40% - Ênfase1 5 2 2 5" xfId="9726"/>
    <cellStyle name="40% - Ênfase1 5 2 3" xfId="932"/>
    <cellStyle name="40% - Ênfase1 5 2 3 2" xfId="5035"/>
    <cellStyle name="40% - Ênfase1 5 2 3 2 2" xfId="13312"/>
    <cellStyle name="40% - Ênfase1 5 2 3 3" xfId="7060"/>
    <cellStyle name="40% - Ênfase1 5 2 3 3 2" xfId="15337"/>
    <cellStyle name="40% - Ênfase1 5 2 3 4" xfId="2992"/>
    <cellStyle name="40% - Ênfase1 5 2 3 4 2" xfId="11269"/>
    <cellStyle name="40% - Ênfase1 5 2 3 5" xfId="9221"/>
    <cellStyle name="40% - Ênfase1 5 2 4" xfId="1982"/>
    <cellStyle name="40% - Ênfase1 5 2 4 2" xfId="6068"/>
    <cellStyle name="40% - Ênfase1 5 2 4 2 2" xfId="14345"/>
    <cellStyle name="40% - Ênfase1 5 2 4 3" xfId="8068"/>
    <cellStyle name="40% - Ênfase1 5 2 4 3 2" xfId="16345"/>
    <cellStyle name="40% - Ênfase1 5 2 4 4" xfId="4035"/>
    <cellStyle name="40% - Ênfase1 5 2 4 4 2" xfId="12312"/>
    <cellStyle name="40% - Ênfase1 5 2 4 5" xfId="10263"/>
    <cellStyle name="40% - Ênfase1 5 2 5" xfId="4532"/>
    <cellStyle name="40% - Ênfase1 5 2 5 2" xfId="12809"/>
    <cellStyle name="40% - Ênfase1 5 2 6" xfId="6562"/>
    <cellStyle name="40% - Ênfase1 5 2 6 2" xfId="14839"/>
    <cellStyle name="40% - Ênfase1 5 2 7" xfId="2485"/>
    <cellStyle name="40% - Ênfase1 5 2 7 2" xfId="10762"/>
    <cellStyle name="40% - Ênfase1 5 2 8" xfId="8715"/>
    <cellStyle name="40% - Ênfase1 5 3" xfId="1392"/>
    <cellStyle name="40% - Ênfase1 5 3 2" xfId="5482"/>
    <cellStyle name="40% - Ênfase1 5 3 2 2" xfId="13759"/>
    <cellStyle name="40% - Ênfase1 5 3 3" xfId="7507"/>
    <cellStyle name="40% - Ênfase1 5 3 3 2" xfId="15784"/>
    <cellStyle name="40% - Ênfase1 5 3 4" xfId="3448"/>
    <cellStyle name="40% - Ênfase1 5 3 4 2" xfId="11725"/>
    <cellStyle name="40% - Ênfase1 5 3 5" xfId="9676"/>
    <cellStyle name="40% - Ênfase1 5 4" xfId="883"/>
    <cellStyle name="40% - Ênfase1 5 4 2" xfId="4986"/>
    <cellStyle name="40% - Ênfase1 5 4 2 2" xfId="13263"/>
    <cellStyle name="40% - Ênfase1 5 4 3" xfId="7011"/>
    <cellStyle name="40% - Ênfase1 5 4 3 2" xfId="15288"/>
    <cellStyle name="40% - Ênfase1 5 4 4" xfId="2943"/>
    <cellStyle name="40% - Ênfase1 5 4 4 2" xfId="11220"/>
    <cellStyle name="40% - Ênfase1 5 4 5" xfId="9172"/>
    <cellStyle name="40% - Ênfase1 5 5" xfId="1933"/>
    <cellStyle name="40% - Ênfase1 5 5 2" xfId="6019"/>
    <cellStyle name="40% - Ênfase1 5 5 2 2" xfId="14296"/>
    <cellStyle name="40% - Ênfase1 5 5 3" xfId="8019"/>
    <cellStyle name="40% - Ênfase1 5 5 3 2" xfId="16296"/>
    <cellStyle name="40% - Ênfase1 5 5 4" xfId="3986"/>
    <cellStyle name="40% - Ênfase1 5 5 4 2" xfId="12263"/>
    <cellStyle name="40% - Ênfase1 5 5 5" xfId="10214"/>
    <cellStyle name="40% - Ênfase1 5 6" xfId="4482"/>
    <cellStyle name="40% - Ênfase1 5 6 2" xfId="12759"/>
    <cellStyle name="40% - Ênfase1 5 7" xfId="6513"/>
    <cellStyle name="40% - Ênfase1 5 7 2" xfId="14790"/>
    <cellStyle name="40% - Ênfase1 5 8" xfId="2434"/>
    <cellStyle name="40% - Ênfase1 5 8 2" xfId="10711"/>
    <cellStyle name="40% - Ênfase1 5 9" xfId="8665"/>
    <cellStyle name="40% - Ênfase1 6" xfId="362"/>
    <cellStyle name="40% - Ênfase1 6 2" xfId="363"/>
    <cellStyle name="40% - Ênfase1 6 2 2" xfId="1445"/>
    <cellStyle name="40% - Ênfase1 6 2 2 2" xfId="5535"/>
    <cellStyle name="40% - Ênfase1 6 2 2 2 2" xfId="13812"/>
    <cellStyle name="40% - Ênfase1 6 2 2 3" xfId="7559"/>
    <cellStyle name="40% - Ênfase1 6 2 2 3 2" xfId="15836"/>
    <cellStyle name="40% - Ênfase1 6 2 2 4" xfId="3501"/>
    <cellStyle name="40% - Ênfase1 6 2 2 4 2" xfId="11778"/>
    <cellStyle name="40% - Ênfase1 6 2 2 5" xfId="9729"/>
    <cellStyle name="40% - Ênfase1 6 2 3" xfId="935"/>
    <cellStyle name="40% - Ênfase1 6 2 3 2" xfId="5038"/>
    <cellStyle name="40% - Ênfase1 6 2 3 2 2" xfId="13315"/>
    <cellStyle name="40% - Ênfase1 6 2 3 3" xfId="7063"/>
    <cellStyle name="40% - Ênfase1 6 2 3 3 2" xfId="15340"/>
    <cellStyle name="40% - Ênfase1 6 2 3 4" xfId="2995"/>
    <cellStyle name="40% - Ênfase1 6 2 3 4 2" xfId="11272"/>
    <cellStyle name="40% - Ênfase1 6 2 3 5" xfId="9224"/>
    <cellStyle name="40% - Ênfase1 6 2 4" xfId="1985"/>
    <cellStyle name="40% - Ênfase1 6 2 4 2" xfId="6071"/>
    <cellStyle name="40% - Ênfase1 6 2 4 2 2" xfId="14348"/>
    <cellStyle name="40% - Ênfase1 6 2 4 3" xfId="8071"/>
    <cellStyle name="40% - Ênfase1 6 2 4 3 2" xfId="16348"/>
    <cellStyle name="40% - Ênfase1 6 2 4 4" xfId="4038"/>
    <cellStyle name="40% - Ênfase1 6 2 4 4 2" xfId="12315"/>
    <cellStyle name="40% - Ênfase1 6 2 4 5" xfId="10266"/>
    <cellStyle name="40% - Ênfase1 6 2 5" xfId="4535"/>
    <cellStyle name="40% - Ênfase1 6 2 5 2" xfId="12812"/>
    <cellStyle name="40% - Ênfase1 6 2 6" xfId="6565"/>
    <cellStyle name="40% - Ênfase1 6 2 6 2" xfId="14842"/>
    <cellStyle name="40% - Ênfase1 6 2 7" xfId="2488"/>
    <cellStyle name="40% - Ênfase1 6 2 7 2" xfId="10765"/>
    <cellStyle name="40% - Ênfase1 6 2 8" xfId="8718"/>
    <cellStyle name="40% - Ênfase1 6 3" xfId="1444"/>
    <cellStyle name="40% - Ênfase1 6 3 2" xfId="5534"/>
    <cellStyle name="40% - Ênfase1 6 3 2 2" xfId="13811"/>
    <cellStyle name="40% - Ênfase1 6 3 3" xfId="7558"/>
    <cellStyle name="40% - Ênfase1 6 3 3 2" xfId="15835"/>
    <cellStyle name="40% - Ênfase1 6 3 4" xfId="3500"/>
    <cellStyle name="40% - Ênfase1 6 3 4 2" xfId="11777"/>
    <cellStyle name="40% - Ênfase1 6 3 5" xfId="9728"/>
    <cellStyle name="40% - Ênfase1 6 4" xfId="934"/>
    <cellStyle name="40% - Ênfase1 6 4 2" xfId="5037"/>
    <cellStyle name="40% - Ênfase1 6 4 2 2" xfId="13314"/>
    <cellStyle name="40% - Ênfase1 6 4 3" xfId="7062"/>
    <cellStyle name="40% - Ênfase1 6 4 3 2" xfId="15339"/>
    <cellStyle name="40% - Ênfase1 6 4 4" xfId="2994"/>
    <cellStyle name="40% - Ênfase1 6 4 4 2" xfId="11271"/>
    <cellStyle name="40% - Ênfase1 6 4 5" xfId="9223"/>
    <cellStyle name="40% - Ênfase1 6 5" xfId="1984"/>
    <cellStyle name="40% - Ênfase1 6 5 2" xfId="6070"/>
    <cellStyle name="40% - Ênfase1 6 5 2 2" xfId="14347"/>
    <cellStyle name="40% - Ênfase1 6 5 3" xfId="8070"/>
    <cellStyle name="40% - Ênfase1 6 5 3 2" xfId="16347"/>
    <cellStyle name="40% - Ênfase1 6 5 4" xfId="4037"/>
    <cellStyle name="40% - Ênfase1 6 5 4 2" xfId="12314"/>
    <cellStyle name="40% - Ênfase1 6 5 5" xfId="10265"/>
    <cellStyle name="40% - Ênfase1 6 6" xfId="4534"/>
    <cellStyle name="40% - Ênfase1 6 6 2" xfId="12811"/>
    <cellStyle name="40% - Ênfase1 6 7" xfId="6564"/>
    <cellStyle name="40% - Ênfase1 6 7 2" xfId="14841"/>
    <cellStyle name="40% - Ênfase1 6 8" xfId="2487"/>
    <cellStyle name="40% - Ênfase1 6 8 2" xfId="10764"/>
    <cellStyle name="40% - Ênfase1 6 9" xfId="8717"/>
    <cellStyle name="40% - Ênfase1 7" xfId="366"/>
    <cellStyle name="40% - Ênfase1 7 2" xfId="342"/>
    <cellStyle name="40% - Ênfase1 7 2 2" xfId="1427"/>
    <cellStyle name="40% - Ênfase1 7 2 2 2" xfId="5517"/>
    <cellStyle name="40% - Ênfase1 7 2 2 2 2" xfId="13794"/>
    <cellStyle name="40% - Ênfase1 7 2 2 3" xfId="7541"/>
    <cellStyle name="40% - Ênfase1 7 2 2 3 2" xfId="15818"/>
    <cellStyle name="40% - Ênfase1 7 2 2 4" xfId="3483"/>
    <cellStyle name="40% - Ênfase1 7 2 2 4 2" xfId="11760"/>
    <cellStyle name="40% - Ênfase1 7 2 2 5" xfId="9711"/>
    <cellStyle name="40% - Ênfase1 7 2 3" xfId="917"/>
    <cellStyle name="40% - Ênfase1 7 2 3 2" xfId="5020"/>
    <cellStyle name="40% - Ênfase1 7 2 3 2 2" xfId="13297"/>
    <cellStyle name="40% - Ênfase1 7 2 3 3" xfId="7045"/>
    <cellStyle name="40% - Ênfase1 7 2 3 3 2" xfId="15322"/>
    <cellStyle name="40% - Ênfase1 7 2 3 4" xfId="2977"/>
    <cellStyle name="40% - Ênfase1 7 2 3 4 2" xfId="11254"/>
    <cellStyle name="40% - Ênfase1 7 2 3 5" xfId="9206"/>
    <cellStyle name="40% - Ênfase1 7 2 4" xfId="1967"/>
    <cellStyle name="40% - Ênfase1 7 2 4 2" xfId="6053"/>
    <cellStyle name="40% - Ênfase1 7 2 4 2 2" xfId="14330"/>
    <cellStyle name="40% - Ênfase1 7 2 4 3" xfId="8053"/>
    <cellStyle name="40% - Ênfase1 7 2 4 3 2" xfId="16330"/>
    <cellStyle name="40% - Ênfase1 7 2 4 4" xfId="4020"/>
    <cellStyle name="40% - Ênfase1 7 2 4 4 2" xfId="12297"/>
    <cellStyle name="40% - Ênfase1 7 2 4 5" xfId="10248"/>
    <cellStyle name="40% - Ênfase1 7 2 5" xfId="4517"/>
    <cellStyle name="40% - Ênfase1 7 2 5 2" xfId="12794"/>
    <cellStyle name="40% - Ênfase1 7 2 6" xfId="6547"/>
    <cellStyle name="40% - Ênfase1 7 2 6 2" xfId="14824"/>
    <cellStyle name="40% - Ênfase1 7 2 7" xfId="2469"/>
    <cellStyle name="40% - Ênfase1 7 2 7 2" xfId="10746"/>
    <cellStyle name="40% - Ênfase1 7 2 8" xfId="8700"/>
    <cellStyle name="40% - Ênfase1 7 3" xfId="1447"/>
    <cellStyle name="40% - Ênfase1 7 3 2" xfId="5537"/>
    <cellStyle name="40% - Ênfase1 7 3 2 2" xfId="13814"/>
    <cellStyle name="40% - Ênfase1 7 3 3" xfId="7561"/>
    <cellStyle name="40% - Ênfase1 7 3 3 2" xfId="15838"/>
    <cellStyle name="40% - Ênfase1 7 3 4" xfId="3503"/>
    <cellStyle name="40% - Ênfase1 7 3 4 2" xfId="11780"/>
    <cellStyle name="40% - Ênfase1 7 3 5" xfId="9731"/>
    <cellStyle name="40% - Ênfase1 7 4" xfId="937"/>
    <cellStyle name="40% - Ênfase1 7 4 2" xfId="5040"/>
    <cellStyle name="40% - Ênfase1 7 4 2 2" xfId="13317"/>
    <cellStyle name="40% - Ênfase1 7 4 3" xfId="7065"/>
    <cellStyle name="40% - Ênfase1 7 4 3 2" xfId="15342"/>
    <cellStyle name="40% - Ênfase1 7 4 4" xfId="2997"/>
    <cellStyle name="40% - Ênfase1 7 4 4 2" xfId="11274"/>
    <cellStyle name="40% - Ênfase1 7 4 5" xfId="9226"/>
    <cellStyle name="40% - Ênfase1 7 5" xfId="1987"/>
    <cellStyle name="40% - Ênfase1 7 5 2" xfId="6073"/>
    <cellStyle name="40% - Ênfase1 7 5 2 2" xfId="14350"/>
    <cellStyle name="40% - Ênfase1 7 5 3" xfId="8073"/>
    <cellStyle name="40% - Ênfase1 7 5 3 2" xfId="16350"/>
    <cellStyle name="40% - Ênfase1 7 5 4" xfId="4040"/>
    <cellStyle name="40% - Ênfase1 7 5 4 2" xfId="12317"/>
    <cellStyle name="40% - Ênfase1 7 5 5" xfId="10268"/>
    <cellStyle name="40% - Ênfase1 7 6" xfId="4537"/>
    <cellStyle name="40% - Ênfase1 7 6 2" xfId="12814"/>
    <cellStyle name="40% - Ênfase1 7 7" xfId="6567"/>
    <cellStyle name="40% - Ênfase1 7 7 2" xfId="14844"/>
    <cellStyle name="40% - Ênfase1 7 8" xfId="2490"/>
    <cellStyle name="40% - Ênfase1 7 8 2" xfId="10767"/>
    <cellStyle name="40% - Ênfase1 7 9" xfId="8720"/>
    <cellStyle name="40% - Ênfase1 8" xfId="367"/>
    <cellStyle name="40% - Ênfase1 8 2" xfId="368"/>
    <cellStyle name="40% - Ênfase1 8 2 2" xfId="1449"/>
    <cellStyle name="40% - Ênfase1 8 2 2 2" xfId="5539"/>
    <cellStyle name="40% - Ênfase1 8 2 2 2 2" xfId="13816"/>
    <cellStyle name="40% - Ênfase1 8 2 2 3" xfId="7563"/>
    <cellStyle name="40% - Ênfase1 8 2 2 3 2" xfId="15840"/>
    <cellStyle name="40% - Ênfase1 8 2 2 4" xfId="3505"/>
    <cellStyle name="40% - Ênfase1 8 2 2 4 2" xfId="11782"/>
    <cellStyle name="40% - Ênfase1 8 2 2 5" xfId="9733"/>
    <cellStyle name="40% - Ênfase1 8 2 3" xfId="939"/>
    <cellStyle name="40% - Ênfase1 8 2 3 2" xfId="5042"/>
    <cellStyle name="40% - Ênfase1 8 2 3 2 2" xfId="13319"/>
    <cellStyle name="40% - Ênfase1 8 2 3 3" xfId="7067"/>
    <cellStyle name="40% - Ênfase1 8 2 3 3 2" xfId="15344"/>
    <cellStyle name="40% - Ênfase1 8 2 3 4" xfId="2999"/>
    <cellStyle name="40% - Ênfase1 8 2 3 4 2" xfId="11276"/>
    <cellStyle name="40% - Ênfase1 8 2 3 5" xfId="9228"/>
    <cellStyle name="40% - Ênfase1 8 2 4" xfId="1989"/>
    <cellStyle name="40% - Ênfase1 8 2 4 2" xfId="6075"/>
    <cellStyle name="40% - Ênfase1 8 2 4 2 2" xfId="14352"/>
    <cellStyle name="40% - Ênfase1 8 2 4 3" xfId="8075"/>
    <cellStyle name="40% - Ênfase1 8 2 4 3 2" xfId="16352"/>
    <cellStyle name="40% - Ênfase1 8 2 4 4" xfId="4042"/>
    <cellStyle name="40% - Ênfase1 8 2 4 4 2" xfId="12319"/>
    <cellStyle name="40% - Ênfase1 8 2 4 5" xfId="10270"/>
    <cellStyle name="40% - Ênfase1 8 2 5" xfId="4539"/>
    <cellStyle name="40% - Ênfase1 8 2 5 2" xfId="12816"/>
    <cellStyle name="40% - Ênfase1 8 2 6" xfId="6569"/>
    <cellStyle name="40% - Ênfase1 8 2 6 2" xfId="14846"/>
    <cellStyle name="40% - Ênfase1 8 2 7" xfId="2492"/>
    <cellStyle name="40% - Ênfase1 8 2 7 2" xfId="10769"/>
    <cellStyle name="40% - Ênfase1 8 2 8" xfId="8722"/>
    <cellStyle name="40% - Ênfase1 8 3" xfId="1448"/>
    <cellStyle name="40% - Ênfase1 8 3 2" xfId="5538"/>
    <cellStyle name="40% - Ênfase1 8 3 2 2" xfId="13815"/>
    <cellStyle name="40% - Ênfase1 8 3 3" xfId="7562"/>
    <cellStyle name="40% - Ênfase1 8 3 3 2" xfId="15839"/>
    <cellStyle name="40% - Ênfase1 8 3 4" xfId="3504"/>
    <cellStyle name="40% - Ênfase1 8 3 4 2" xfId="11781"/>
    <cellStyle name="40% - Ênfase1 8 3 5" xfId="9732"/>
    <cellStyle name="40% - Ênfase1 8 4" xfId="938"/>
    <cellStyle name="40% - Ênfase1 8 4 2" xfId="5041"/>
    <cellStyle name="40% - Ênfase1 8 4 2 2" xfId="13318"/>
    <cellStyle name="40% - Ênfase1 8 4 3" xfId="7066"/>
    <cellStyle name="40% - Ênfase1 8 4 3 2" xfId="15343"/>
    <cellStyle name="40% - Ênfase1 8 4 4" xfId="2998"/>
    <cellStyle name="40% - Ênfase1 8 4 4 2" xfId="11275"/>
    <cellStyle name="40% - Ênfase1 8 4 5" xfId="9227"/>
    <cellStyle name="40% - Ênfase1 8 5" xfId="1988"/>
    <cellStyle name="40% - Ênfase1 8 5 2" xfId="6074"/>
    <cellStyle name="40% - Ênfase1 8 5 2 2" xfId="14351"/>
    <cellStyle name="40% - Ênfase1 8 5 3" xfId="8074"/>
    <cellStyle name="40% - Ênfase1 8 5 3 2" xfId="16351"/>
    <cellStyle name="40% - Ênfase1 8 5 4" xfId="4041"/>
    <cellStyle name="40% - Ênfase1 8 5 4 2" xfId="12318"/>
    <cellStyle name="40% - Ênfase1 8 5 5" xfId="10269"/>
    <cellStyle name="40% - Ênfase1 8 6" xfId="4538"/>
    <cellStyle name="40% - Ênfase1 8 6 2" xfId="12815"/>
    <cellStyle name="40% - Ênfase1 8 7" xfId="6568"/>
    <cellStyle name="40% - Ênfase1 8 7 2" xfId="14845"/>
    <cellStyle name="40% - Ênfase1 8 8" xfId="2491"/>
    <cellStyle name="40% - Ênfase1 8 8 2" xfId="10768"/>
    <cellStyle name="40% - Ênfase1 8 9" xfId="8721"/>
    <cellStyle name="40% - Ênfase1 9" xfId="369"/>
    <cellStyle name="40% - Ênfase1 9 2" xfId="370"/>
    <cellStyle name="40% - Ênfase1 9 2 2" xfId="1451"/>
    <cellStyle name="40% - Ênfase1 9 2 2 2" xfId="5541"/>
    <cellStyle name="40% - Ênfase1 9 2 2 2 2" xfId="13818"/>
    <cellStyle name="40% - Ênfase1 9 2 2 3" xfId="7565"/>
    <cellStyle name="40% - Ênfase1 9 2 2 3 2" xfId="15842"/>
    <cellStyle name="40% - Ênfase1 9 2 2 4" xfId="3507"/>
    <cellStyle name="40% - Ênfase1 9 2 2 4 2" xfId="11784"/>
    <cellStyle name="40% - Ênfase1 9 2 2 5" xfId="9735"/>
    <cellStyle name="40% - Ênfase1 9 2 3" xfId="941"/>
    <cellStyle name="40% - Ênfase1 9 2 3 2" xfId="5044"/>
    <cellStyle name="40% - Ênfase1 9 2 3 2 2" xfId="13321"/>
    <cellStyle name="40% - Ênfase1 9 2 3 3" xfId="7069"/>
    <cellStyle name="40% - Ênfase1 9 2 3 3 2" xfId="15346"/>
    <cellStyle name="40% - Ênfase1 9 2 3 4" xfId="3001"/>
    <cellStyle name="40% - Ênfase1 9 2 3 4 2" xfId="11278"/>
    <cellStyle name="40% - Ênfase1 9 2 3 5" xfId="9230"/>
    <cellStyle name="40% - Ênfase1 9 2 4" xfId="1991"/>
    <cellStyle name="40% - Ênfase1 9 2 4 2" xfId="6077"/>
    <cellStyle name="40% - Ênfase1 9 2 4 2 2" xfId="14354"/>
    <cellStyle name="40% - Ênfase1 9 2 4 3" xfId="8077"/>
    <cellStyle name="40% - Ênfase1 9 2 4 3 2" xfId="16354"/>
    <cellStyle name="40% - Ênfase1 9 2 4 4" xfId="4044"/>
    <cellStyle name="40% - Ênfase1 9 2 4 4 2" xfId="12321"/>
    <cellStyle name="40% - Ênfase1 9 2 4 5" xfId="10272"/>
    <cellStyle name="40% - Ênfase1 9 2 5" xfId="4541"/>
    <cellStyle name="40% - Ênfase1 9 2 5 2" xfId="12818"/>
    <cellStyle name="40% - Ênfase1 9 2 6" xfId="6571"/>
    <cellStyle name="40% - Ênfase1 9 2 6 2" xfId="14848"/>
    <cellStyle name="40% - Ênfase1 9 2 7" xfId="2494"/>
    <cellStyle name="40% - Ênfase1 9 2 7 2" xfId="10771"/>
    <cellStyle name="40% - Ênfase1 9 2 8" xfId="8724"/>
    <cellStyle name="40% - Ênfase1 9 3" xfId="1450"/>
    <cellStyle name="40% - Ênfase1 9 3 2" xfId="5540"/>
    <cellStyle name="40% - Ênfase1 9 3 2 2" xfId="13817"/>
    <cellStyle name="40% - Ênfase1 9 3 3" xfId="7564"/>
    <cellStyle name="40% - Ênfase1 9 3 3 2" xfId="15841"/>
    <cellStyle name="40% - Ênfase1 9 3 4" xfId="3506"/>
    <cellStyle name="40% - Ênfase1 9 3 4 2" xfId="11783"/>
    <cellStyle name="40% - Ênfase1 9 3 5" xfId="9734"/>
    <cellStyle name="40% - Ênfase1 9 4" xfId="940"/>
    <cellStyle name="40% - Ênfase1 9 4 2" xfId="5043"/>
    <cellStyle name="40% - Ênfase1 9 4 2 2" xfId="13320"/>
    <cellStyle name="40% - Ênfase1 9 4 3" xfId="7068"/>
    <cellStyle name="40% - Ênfase1 9 4 3 2" xfId="15345"/>
    <cellStyle name="40% - Ênfase1 9 4 4" xfId="3000"/>
    <cellStyle name="40% - Ênfase1 9 4 4 2" xfId="11277"/>
    <cellStyle name="40% - Ênfase1 9 4 5" xfId="9229"/>
    <cellStyle name="40% - Ênfase1 9 5" xfId="1990"/>
    <cellStyle name="40% - Ênfase1 9 5 2" xfId="6076"/>
    <cellStyle name="40% - Ênfase1 9 5 2 2" xfId="14353"/>
    <cellStyle name="40% - Ênfase1 9 5 3" xfId="8076"/>
    <cellStyle name="40% - Ênfase1 9 5 3 2" xfId="16353"/>
    <cellStyle name="40% - Ênfase1 9 5 4" xfId="4043"/>
    <cellStyle name="40% - Ênfase1 9 5 4 2" xfId="12320"/>
    <cellStyle name="40% - Ênfase1 9 5 5" xfId="10271"/>
    <cellStyle name="40% - Ênfase1 9 6" xfId="4540"/>
    <cellStyle name="40% - Ênfase1 9 6 2" xfId="12817"/>
    <cellStyle name="40% - Ênfase1 9 7" xfId="6570"/>
    <cellStyle name="40% - Ênfase1 9 7 2" xfId="14847"/>
    <cellStyle name="40% - Ênfase1 9 8" xfId="2493"/>
    <cellStyle name="40% - Ênfase1 9 8 2" xfId="10770"/>
    <cellStyle name="40% - Ênfase1 9 9" xfId="8723"/>
    <cellStyle name="40% - Ênfase2 10" xfId="371"/>
    <cellStyle name="40% - Ênfase2 10 2" xfId="21"/>
    <cellStyle name="40% - Ênfase2 10 2 2" xfId="1128"/>
    <cellStyle name="40% - Ênfase2 10 2 2 2" xfId="5220"/>
    <cellStyle name="40% - Ênfase2 10 2 2 2 2" xfId="13497"/>
    <cellStyle name="40% - Ênfase2 10 2 2 3" xfId="7245"/>
    <cellStyle name="40% - Ênfase2 10 2 2 3 2" xfId="15522"/>
    <cellStyle name="40% - Ênfase2 10 2 2 4" xfId="3185"/>
    <cellStyle name="40% - Ênfase2 10 2 2 4 2" xfId="11462"/>
    <cellStyle name="40% - Ênfase2 10 2 2 5" xfId="9413"/>
    <cellStyle name="40% - Ênfase2 10 2 3" xfId="620"/>
    <cellStyle name="40% - Ênfase2 10 2 3 2" xfId="4726"/>
    <cellStyle name="40% - Ênfase2 10 2 3 2 2" xfId="13003"/>
    <cellStyle name="40% - Ênfase2 10 2 3 3" xfId="6751"/>
    <cellStyle name="40% - Ênfase2 10 2 3 3 2" xfId="15028"/>
    <cellStyle name="40% - Ênfase2 10 2 3 4" xfId="2681"/>
    <cellStyle name="40% - Ênfase2 10 2 3 4 2" xfId="10958"/>
    <cellStyle name="40% - Ênfase2 10 2 3 5" xfId="8910"/>
    <cellStyle name="40% - Ênfase2 10 2 4" xfId="1672"/>
    <cellStyle name="40% - Ênfase2 10 2 4 2" xfId="5759"/>
    <cellStyle name="40% - Ênfase2 10 2 4 2 2" xfId="14036"/>
    <cellStyle name="40% - Ênfase2 10 2 4 3" xfId="7759"/>
    <cellStyle name="40% - Ênfase2 10 2 4 3 2" xfId="16036"/>
    <cellStyle name="40% - Ênfase2 10 2 4 4" xfId="3725"/>
    <cellStyle name="40% - Ênfase2 10 2 4 4 2" xfId="12002"/>
    <cellStyle name="40% - Ênfase2 10 2 4 5" xfId="9953"/>
    <cellStyle name="40% - Ênfase2 10 2 5" xfId="4222"/>
    <cellStyle name="40% - Ênfase2 10 2 5 2" xfId="12499"/>
    <cellStyle name="40% - Ênfase2 10 2 6" xfId="6253"/>
    <cellStyle name="40% - Ênfase2 10 2 6 2" xfId="14530"/>
    <cellStyle name="40% - Ênfase2 10 2 7" xfId="2172"/>
    <cellStyle name="40% - Ênfase2 10 2 7 2" xfId="10449"/>
    <cellStyle name="40% - Ênfase2 10 2 8" xfId="8404"/>
    <cellStyle name="40% - Ênfase2 10 3" xfId="1452"/>
    <cellStyle name="40% - Ênfase2 10 3 2" xfId="5542"/>
    <cellStyle name="40% - Ênfase2 10 3 2 2" xfId="13819"/>
    <cellStyle name="40% - Ênfase2 10 3 3" xfId="7566"/>
    <cellStyle name="40% - Ênfase2 10 3 3 2" xfId="15843"/>
    <cellStyle name="40% - Ênfase2 10 3 4" xfId="3508"/>
    <cellStyle name="40% - Ênfase2 10 3 4 2" xfId="11785"/>
    <cellStyle name="40% - Ênfase2 10 3 5" xfId="9736"/>
    <cellStyle name="40% - Ênfase2 10 4" xfId="942"/>
    <cellStyle name="40% - Ênfase2 10 4 2" xfId="5045"/>
    <cellStyle name="40% - Ênfase2 10 4 2 2" xfId="13322"/>
    <cellStyle name="40% - Ênfase2 10 4 3" xfId="7070"/>
    <cellStyle name="40% - Ênfase2 10 4 3 2" xfId="15347"/>
    <cellStyle name="40% - Ênfase2 10 4 4" xfId="3002"/>
    <cellStyle name="40% - Ênfase2 10 4 4 2" xfId="11279"/>
    <cellStyle name="40% - Ênfase2 10 4 5" xfId="9231"/>
    <cellStyle name="40% - Ênfase2 10 5" xfId="1992"/>
    <cellStyle name="40% - Ênfase2 10 5 2" xfId="6078"/>
    <cellStyle name="40% - Ênfase2 10 5 2 2" xfId="14355"/>
    <cellStyle name="40% - Ênfase2 10 5 3" xfId="8078"/>
    <cellStyle name="40% - Ênfase2 10 5 3 2" xfId="16355"/>
    <cellStyle name="40% - Ênfase2 10 5 4" xfId="4045"/>
    <cellStyle name="40% - Ênfase2 10 5 4 2" xfId="12322"/>
    <cellStyle name="40% - Ênfase2 10 5 5" xfId="10273"/>
    <cellStyle name="40% - Ênfase2 10 6" xfId="4542"/>
    <cellStyle name="40% - Ênfase2 10 6 2" xfId="12819"/>
    <cellStyle name="40% - Ênfase2 10 7" xfId="6572"/>
    <cellStyle name="40% - Ênfase2 10 7 2" xfId="14849"/>
    <cellStyle name="40% - Ênfase2 10 8" xfId="2495"/>
    <cellStyle name="40% - Ênfase2 10 8 2" xfId="10772"/>
    <cellStyle name="40% - Ênfase2 10 9" xfId="8725"/>
    <cellStyle name="40% - Ênfase2 11" xfId="372"/>
    <cellStyle name="40% - Ênfase2 11 2" xfId="1453"/>
    <cellStyle name="40% - Ênfase2 11 2 2" xfId="5543"/>
    <cellStyle name="40% - Ênfase2 11 2 2 2" xfId="13820"/>
    <cellStyle name="40% - Ênfase2 11 2 3" xfId="7567"/>
    <cellStyle name="40% - Ênfase2 11 2 3 2" xfId="15844"/>
    <cellStyle name="40% - Ênfase2 11 2 4" xfId="3509"/>
    <cellStyle name="40% - Ênfase2 11 2 4 2" xfId="11786"/>
    <cellStyle name="40% - Ênfase2 11 2 5" xfId="9737"/>
    <cellStyle name="40% - Ênfase2 11 3" xfId="943"/>
    <cellStyle name="40% - Ênfase2 11 3 2" xfId="5046"/>
    <cellStyle name="40% - Ênfase2 11 3 2 2" xfId="13323"/>
    <cellStyle name="40% - Ênfase2 11 3 3" xfId="7071"/>
    <cellStyle name="40% - Ênfase2 11 3 3 2" xfId="15348"/>
    <cellStyle name="40% - Ênfase2 11 3 4" xfId="3003"/>
    <cellStyle name="40% - Ênfase2 11 3 4 2" xfId="11280"/>
    <cellStyle name="40% - Ênfase2 11 3 5" xfId="9232"/>
    <cellStyle name="40% - Ênfase2 11 4" xfId="1993"/>
    <cellStyle name="40% - Ênfase2 11 4 2" xfId="6079"/>
    <cellStyle name="40% - Ênfase2 11 4 2 2" xfId="14356"/>
    <cellStyle name="40% - Ênfase2 11 4 3" xfId="8079"/>
    <cellStyle name="40% - Ênfase2 11 4 3 2" xfId="16356"/>
    <cellStyle name="40% - Ênfase2 11 4 4" xfId="4046"/>
    <cellStyle name="40% - Ênfase2 11 4 4 2" xfId="12323"/>
    <cellStyle name="40% - Ênfase2 11 4 5" xfId="10274"/>
    <cellStyle name="40% - Ênfase2 11 5" xfId="4543"/>
    <cellStyle name="40% - Ênfase2 11 5 2" xfId="12820"/>
    <cellStyle name="40% - Ênfase2 11 6" xfId="6573"/>
    <cellStyle name="40% - Ênfase2 11 6 2" xfId="14850"/>
    <cellStyle name="40% - Ênfase2 11 7" xfId="2496"/>
    <cellStyle name="40% - Ênfase2 11 7 2" xfId="10773"/>
    <cellStyle name="40% - Ênfase2 11 8" xfId="8726"/>
    <cellStyle name="40% - Ênfase2 12" xfId="373"/>
    <cellStyle name="40% - Ênfase2 12 2" xfId="1454"/>
    <cellStyle name="40% - Ênfase2 12 2 2" xfId="5544"/>
    <cellStyle name="40% - Ênfase2 12 2 2 2" xfId="13821"/>
    <cellStyle name="40% - Ênfase2 12 2 3" xfId="7568"/>
    <cellStyle name="40% - Ênfase2 12 2 3 2" xfId="15845"/>
    <cellStyle name="40% - Ênfase2 12 2 4" xfId="3510"/>
    <cellStyle name="40% - Ênfase2 12 2 4 2" xfId="11787"/>
    <cellStyle name="40% - Ênfase2 12 2 5" xfId="9738"/>
    <cellStyle name="40% - Ênfase2 12 3" xfId="944"/>
    <cellStyle name="40% - Ênfase2 12 3 2" xfId="5047"/>
    <cellStyle name="40% - Ênfase2 12 3 2 2" xfId="13324"/>
    <cellStyle name="40% - Ênfase2 12 3 3" xfId="7072"/>
    <cellStyle name="40% - Ênfase2 12 3 3 2" xfId="15349"/>
    <cellStyle name="40% - Ênfase2 12 3 4" xfId="3004"/>
    <cellStyle name="40% - Ênfase2 12 3 4 2" xfId="11281"/>
    <cellStyle name="40% - Ênfase2 12 3 5" xfId="9233"/>
    <cellStyle name="40% - Ênfase2 12 4" xfId="1994"/>
    <cellStyle name="40% - Ênfase2 12 4 2" xfId="6080"/>
    <cellStyle name="40% - Ênfase2 12 4 2 2" xfId="14357"/>
    <cellStyle name="40% - Ênfase2 12 4 3" xfId="8080"/>
    <cellStyle name="40% - Ênfase2 12 4 3 2" xfId="16357"/>
    <cellStyle name="40% - Ênfase2 12 4 4" xfId="4047"/>
    <cellStyle name="40% - Ênfase2 12 4 4 2" xfId="12324"/>
    <cellStyle name="40% - Ênfase2 12 4 5" xfId="10275"/>
    <cellStyle name="40% - Ênfase2 12 5" xfId="4544"/>
    <cellStyle name="40% - Ênfase2 12 5 2" xfId="12821"/>
    <cellStyle name="40% - Ênfase2 12 6" xfId="6574"/>
    <cellStyle name="40% - Ênfase2 12 6 2" xfId="14851"/>
    <cellStyle name="40% - Ênfase2 12 7" xfId="2497"/>
    <cellStyle name="40% - Ênfase2 12 7 2" xfId="10774"/>
    <cellStyle name="40% - Ênfase2 12 8" xfId="8727"/>
    <cellStyle name="40% - Ênfase2 13" xfId="374"/>
    <cellStyle name="40% - Ênfase2 13 2" xfId="1455"/>
    <cellStyle name="40% - Ênfase2 13 2 2" xfId="5545"/>
    <cellStyle name="40% - Ênfase2 13 2 2 2" xfId="13822"/>
    <cellStyle name="40% - Ênfase2 13 2 3" xfId="7569"/>
    <cellStyle name="40% - Ênfase2 13 2 3 2" xfId="15846"/>
    <cellStyle name="40% - Ênfase2 13 2 4" xfId="3511"/>
    <cellStyle name="40% - Ênfase2 13 2 4 2" xfId="11788"/>
    <cellStyle name="40% - Ênfase2 13 2 5" xfId="9739"/>
    <cellStyle name="40% - Ênfase2 13 3" xfId="945"/>
    <cellStyle name="40% - Ênfase2 13 3 2" xfId="5048"/>
    <cellStyle name="40% - Ênfase2 13 3 2 2" xfId="13325"/>
    <cellStyle name="40% - Ênfase2 13 3 3" xfId="7073"/>
    <cellStyle name="40% - Ênfase2 13 3 3 2" xfId="15350"/>
    <cellStyle name="40% - Ênfase2 13 3 4" xfId="3005"/>
    <cellStyle name="40% - Ênfase2 13 3 4 2" xfId="11282"/>
    <cellStyle name="40% - Ênfase2 13 3 5" xfId="9234"/>
    <cellStyle name="40% - Ênfase2 13 4" xfId="1995"/>
    <cellStyle name="40% - Ênfase2 13 4 2" xfId="6081"/>
    <cellStyle name="40% - Ênfase2 13 4 2 2" xfId="14358"/>
    <cellStyle name="40% - Ênfase2 13 4 3" xfId="8081"/>
    <cellStyle name="40% - Ênfase2 13 4 3 2" xfId="16358"/>
    <cellStyle name="40% - Ênfase2 13 4 4" xfId="4048"/>
    <cellStyle name="40% - Ênfase2 13 4 4 2" xfId="12325"/>
    <cellStyle name="40% - Ênfase2 13 4 5" xfId="10276"/>
    <cellStyle name="40% - Ênfase2 13 5" xfId="4545"/>
    <cellStyle name="40% - Ênfase2 13 5 2" xfId="12822"/>
    <cellStyle name="40% - Ênfase2 13 6" xfId="6575"/>
    <cellStyle name="40% - Ênfase2 13 6 2" xfId="14852"/>
    <cellStyle name="40% - Ênfase2 13 7" xfId="2498"/>
    <cellStyle name="40% - Ênfase2 13 7 2" xfId="10775"/>
    <cellStyle name="40% - Ênfase2 13 8" xfId="8728"/>
    <cellStyle name="40% - Ênfase2 14" xfId="375"/>
    <cellStyle name="40% - Ênfase2 14 2" xfId="1456"/>
    <cellStyle name="40% - Ênfase2 14 2 2" xfId="5546"/>
    <cellStyle name="40% - Ênfase2 14 2 2 2" xfId="13823"/>
    <cellStyle name="40% - Ênfase2 14 2 3" xfId="7570"/>
    <cellStyle name="40% - Ênfase2 14 2 3 2" xfId="15847"/>
    <cellStyle name="40% - Ênfase2 14 2 4" xfId="3512"/>
    <cellStyle name="40% - Ênfase2 14 2 4 2" xfId="11789"/>
    <cellStyle name="40% - Ênfase2 14 2 5" xfId="9740"/>
    <cellStyle name="40% - Ênfase2 14 3" xfId="946"/>
    <cellStyle name="40% - Ênfase2 14 3 2" xfId="5049"/>
    <cellStyle name="40% - Ênfase2 14 3 2 2" xfId="13326"/>
    <cellStyle name="40% - Ênfase2 14 3 3" xfId="7074"/>
    <cellStyle name="40% - Ênfase2 14 3 3 2" xfId="15351"/>
    <cellStyle name="40% - Ênfase2 14 3 4" xfId="3006"/>
    <cellStyle name="40% - Ênfase2 14 3 4 2" xfId="11283"/>
    <cellStyle name="40% - Ênfase2 14 3 5" xfId="9235"/>
    <cellStyle name="40% - Ênfase2 14 4" xfId="1996"/>
    <cellStyle name="40% - Ênfase2 14 4 2" xfId="6082"/>
    <cellStyle name="40% - Ênfase2 14 4 2 2" xfId="14359"/>
    <cellStyle name="40% - Ênfase2 14 4 3" xfId="8082"/>
    <cellStyle name="40% - Ênfase2 14 4 3 2" xfId="16359"/>
    <cellStyle name="40% - Ênfase2 14 4 4" xfId="4049"/>
    <cellStyle name="40% - Ênfase2 14 4 4 2" xfId="12326"/>
    <cellStyle name="40% - Ênfase2 14 4 5" xfId="10277"/>
    <cellStyle name="40% - Ênfase2 14 5" xfId="4546"/>
    <cellStyle name="40% - Ênfase2 14 5 2" xfId="12823"/>
    <cellStyle name="40% - Ênfase2 14 6" xfId="6576"/>
    <cellStyle name="40% - Ênfase2 14 6 2" xfId="14853"/>
    <cellStyle name="40% - Ênfase2 14 7" xfId="2499"/>
    <cellStyle name="40% - Ênfase2 14 7 2" xfId="10776"/>
    <cellStyle name="40% - Ênfase2 14 8" xfId="8729"/>
    <cellStyle name="40% - Ênfase2 15" xfId="93"/>
    <cellStyle name="40% - Ênfase2 15 2" xfId="1190"/>
    <cellStyle name="40% - Ênfase2 15 2 2" xfId="5281"/>
    <cellStyle name="40% - Ênfase2 15 2 2 2" xfId="13558"/>
    <cellStyle name="40% - Ênfase2 15 2 3" xfId="7306"/>
    <cellStyle name="40% - Ênfase2 15 2 3 2" xfId="15583"/>
    <cellStyle name="40% - Ênfase2 15 2 4" xfId="3246"/>
    <cellStyle name="40% - Ênfase2 15 2 4 2" xfId="11523"/>
    <cellStyle name="40% - Ênfase2 15 2 5" xfId="9474"/>
    <cellStyle name="40% - Ênfase2 15 3" xfId="680"/>
    <cellStyle name="40% - Ênfase2 15 3 2" xfId="4785"/>
    <cellStyle name="40% - Ênfase2 15 3 2 2" xfId="13062"/>
    <cellStyle name="40% - Ênfase2 15 3 3" xfId="6810"/>
    <cellStyle name="40% - Ênfase2 15 3 3 2" xfId="15087"/>
    <cellStyle name="40% - Ênfase2 15 3 4" xfId="2740"/>
    <cellStyle name="40% - Ênfase2 15 3 4 2" xfId="11017"/>
    <cellStyle name="40% - Ênfase2 15 3 5" xfId="8969"/>
    <cellStyle name="40% - Ênfase2 15 4" xfId="1731"/>
    <cellStyle name="40% - Ênfase2 15 4 2" xfId="5818"/>
    <cellStyle name="40% - Ênfase2 15 4 2 2" xfId="14095"/>
    <cellStyle name="40% - Ênfase2 15 4 3" xfId="7818"/>
    <cellStyle name="40% - Ênfase2 15 4 3 2" xfId="16095"/>
    <cellStyle name="40% - Ênfase2 15 4 4" xfId="3784"/>
    <cellStyle name="40% - Ênfase2 15 4 4 2" xfId="12061"/>
    <cellStyle name="40% - Ênfase2 15 4 5" xfId="10012"/>
    <cellStyle name="40% - Ênfase2 15 5" xfId="4281"/>
    <cellStyle name="40% - Ênfase2 15 5 2" xfId="12558"/>
    <cellStyle name="40% - Ênfase2 15 6" xfId="6312"/>
    <cellStyle name="40% - Ênfase2 15 6 2" xfId="14589"/>
    <cellStyle name="40% - Ênfase2 15 7" xfId="2232"/>
    <cellStyle name="40% - Ênfase2 15 7 2" xfId="10509"/>
    <cellStyle name="40% - Ênfase2 15 8" xfId="8463"/>
    <cellStyle name="40% - Ênfase2 16" xfId="376"/>
    <cellStyle name="40% - Ênfase2 16 2" xfId="1457"/>
    <cellStyle name="40% - Ênfase2 16 2 2" xfId="5547"/>
    <cellStyle name="40% - Ênfase2 16 2 2 2" xfId="13824"/>
    <cellStyle name="40% - Ênfase2 16 2 3" xfId="7571"/>
    <cellStyle name="40% - Ênfase2 16 2 3 2" xfId="15848"/>
    <cellStyle name="40% - Ênfase2 16 2 4" xfId="3513"/>
    <cellStyle name="40% - Ênfase2 16 2 4 2" xfId="11790"/>
    <cellStyle name="40% - Ênfase2 16 2 5" xfId="9741"/>
    <cellStyle name="40% - Ênfase2 16 3" xfId="947"/>
    <cellStyle name="40% - Ênfase2 16 3 2" xfId="5050"/>
    <cellStyle name="40% - Ênfase2 16 3 2 2" xfId="13327"/>
    <cellStyle name="40% - Ênfase2 16 3 3" xfId="7075"/>
    <cellStyle name="40% - Ênfase2 16 3 3 2" xfId="15352"/>
    <cellStyle name="40% - Ênfase2 16 3 4" xfId="3007"/>
    <cellStyle name="40% - Ênfase2 16 3 4 2" xfId="11284"/>
    <cellStyle name="40% - Ênfase2 16 3 5" xfId="9236"/>
    <cellStyle name="40% - Ênfase2 16 4" xfId="1997"/>
    <cellStyle name="40% - Ênfase2 16 4 2" xfId="6083"/>
    <cellStyle name="40% - Ênfase2 16 4 2 2" xfId="14360"/>
    <cellStyle name="40% - Ênfase2 16 4 3" xfId="8083"/>
    <cellStyle name="40% - Ênfase2 16 4 3 2" xfId="16360"/>
    <cellStyle name="40% - Ênfase2 16 4 4" xfId="4050"/>
    <cellStyle name="40% - Ênfase2 16 4 4 2" xfId="12327"/>
    <cellStyle name="40% - Ênfase2 16 4 5" xfId="10278"/>
    <cellStyle name="40% - Ênfase2 16 5" xfId="4547"/>
    <cellStyle name="40% - Ênfase2 16 5 2" xfId="12824"/>
    <cellStyle name="40% - Ênfase2 16 6" xfId="6577"/>
    <cellStyle name="40% - Ênfase2 16 6 2" xfId="14854"/>
    <cellStyle name="40% - Ênfase2 16 7" xfId="2500"/>
    <cellStyle name="40% - Ênfase2 16 7 2" xfId="10777"/>
    <cellStyle name="40% - Ênfase2 16 8" xfId="8730"/>
    <cellStyle name="40% - Ênfase2 17" xfId="378"/>
    <cellStyle name="40% - Ênfase2 17 2" xfId="1459"/>
    <cellStyle name="40% - Ênfase2 17 2 2" xfId="5549"/>
    <cellStyle name="40% - Ênfase2 17 2 2 2" xfId="13826"/>
    <cellStyle name="40% - Ênfase2 17 2 3" xfId="7573"/>
    <cellStyle name="40% - Ênfase2 17 2 3 2" xfId="15850"/>
    <cellStyle name="40% - Ênfase2 17 2 4" xfId="3515"/>
    <cellStyle name="40% - Ênfase2 17 2 4 2" xfId="11792"/>
    <cellStyle name="40% - Ênfase2 17 2 5" xfId="9743"/>
    <cellStyle name="40% - Ênfase2 17 3" xfId="949"/>
    <cellStyle name="40% - Ênfase2 17 3 2" xfId="5052"/>
    <cellStyle name="40% - Ênfase2 17 3 2 2" xfId="13329"/>
    <cellStyle name="40% - Ênfase2 17 3 3" xfId="7077"/>
    <cellStyle name="40% - Ênfase2 17 3 3 2" xfId="15354"/>
    <cellStyle name="40% - Ênfase2 17 3 4" xfId="3009"/>
    <cellStyle name="40% - Ênfase2 17 3 4 2" xfId="11286"/>
    <cellStyle name="40% - Ênfase2 17 3 5" xfId="9238"/>
    <cellStyle name="40% - Ênfase2 17 4" xfId="1999"/>
    <cellStyle name="40% - Ênfase2 17 4 2" xfId="6085"/>
    <cellStyle name="40% - Ênfase2 17 4 2 2" xfId="14362"/>
    <cellStyle name="40% - Ênfase2 17 4 3" xfId="8085"/>
    <cellStyle name="40% - Ênfase2 17 4 3 2" xfId="16362"/>
    <cellStyle name="40% - Ênfase2 17 4 4" xfId="4052"/>
    <cellStyle name="40% - Ênfase2 17 4 4 2" xfId="12329"/>
    <cellStyle name="40% - Ênfase2 17 4 5" xfId="10280"/>
    <cellStyle name="40% - Ênfase2 17 5" xfId="4549"/>
    <cellStyle name="40% - Ênfase2 17 5 2" xfId="12826"/>
    <cellStyle name="40% - Ênfase2 17 6" xfId="6579"/>
    <cellStyle name="40% - Ênfase2 17 6 2" xfId="14856"/>
    <cellStyle name="40% - Ênfase2 17 7" xfId="2502"/>
    <cellStyle name="40% - Ênfase2 17 7 2" xfId="10779"/>
    <cellStyle name="40% - Ênfase2 17 8" xfId="8732"/>
    <cellStyle name="40% - Ênfase2 18" xfId="327"/>
    <cellStyle name="40% - Ênfase2 18 2" xfId="1412"/>
    <cellStyle name="40% - Ênfase2 18 2 2" xfId="5502"/>
    <cellStyle name="40% - Ênfase2 18 2 2 2" xfId="13779"/>
    <cellStyle name="40% - Ênfase2 18 2 3" xfId="7527"/>
    <cellStyle name="40% - Ênfase2 18 2 3 2" xfId="15804"/>
    <cellStyle name="40% - Ênfase2 18 2 4" xfId="3468"/>
    <cellStyle name="40% - Ênfase2 18 2 4 2" xfId="11745"/>
    <cellStyle name="40% - Ênfase2 18 2 5" xfId="9696"/>
    <cellStyle name="40% - Ênfase2 18 3" xfId="903"/>
    <cellStyle name="40% - Ênfase2 18 3 2" xfId="5006"/>
    <cellStyle name="40% - Ênfase2 18 3 2 2" xfId="13283"/>
    <cellStyle name="40% - Ênfase2 18 3 3" xfId="7031"/>
    <cellStyle name="40% - Ênfase2 18 3 3 2" xfId="15308"/>
    <cellStyle name="40% - Ênfase2 18 3 4" xfId="2963"/>
    <cellStyle name="40% - Ênfase2 18 3 4 2" xfId="11240"/>
    <cellStyle name="40% - Ênfase2 18 3 5" xfId="9192"/>
    <cellStyle name="40% - Ênfase2 18 4" xfId="1953"/>
    <cellStyle name="40% - Ênfase2 18 4 2" xfId="6039"/>
    <cellStyle name="40% - Ênfase2 18 4 2 2" xfId="14316"/>
    <cellStyle name="40% - Ênfase2 18 4 3" xfId="8039"/>
    <cellStyle name="40% - Ênfase2 18 4 3 2" xfId="16316"/>
    <cellStyle name="40% - Ênfase2 18 4 4" xfId="4006"/>
    <cellStyle name="40% - Ênfase2 18 4 4 2" xfId="12283"/>
    <cellStyle name="40% - Ênfase2 18 4 5" xfId="10234"/>
    <cellStyle name="40% - Ênfase2 18 5" xfId="4502"/>
    <cellStyle name="40% - Ênfase2 18 5 2" xfId="12779"/>
    <cellStyle name="40% - Ênfase2 18 6" xfId="6533"/>
    <cellStyle name="40% - Ênfase2 18 6 2" xfId="14810"/>
    <cellStyle name="40% - Ênfase2 18 7" xfId="2454"/>
    <cellStyle name="40% - Ênfase2 18 7 2" xfId="10731"/>
    <cellStyle name="40% - Ênfase2 18 8" xfId="8685"/>
    <cellStyle name="40% - Ênfase2 19" xfId="381"/>
    <cellStyle name="40% - Ênfase2 19 2" xfId="1461"/>
    <cellStyle name="40% - Ênfase2 19 2 2" xfId="5551"/>
    <cellStyle name="40% - Ênfase2 19 2 2 2" xfId="13828"/>
    <cellStyle name="40% - Ênfase2 19 2 3" xfId="7575"/>
    <cellStyle name="40% - Ênfase2 19 2 3 2" xfId="15852"/>
    <cellStyle name="40% - Ênfase2 19 2 4" xfId="3517"/>
    <cellStyle name="40% - Ênfase2 19 2 4 2" xfId="11794"/>
    <cellStyle name="40% - Ênfase2 19 2 5" xfId="9745"/>
    <cellStyle name="40% - Ênfase2 19 3" xfId="951"/>
    <cellStyle name="40% - Ênfase2 19 3 2" xfId="5054"/>
    <cellStyle name="40% - Ênfase2 19 3 2 2" xfId="13331"/>
    <cellStyle name="40% - Ênfase2 19 3 3" xfId="7079"/>
    <cellStyle name="40% - Ênfase2 19 3 3 2" xfId="15356"/>
    <cellStyle name="40% - Ênfase2 19 3 4" xfId="3011"/>
    <cellStyle name="40% - Ênfase2 19 3 4 2" xfId="11288"/>
    <cellStyle name="40% - Ênfase2 19 3 5" xfId="9240"/>
    <cellStyle name="40% - Ênfase2 19 4" xfId="2001"/>
    <cellStyle name="40% - Ênfase2 19 4 2" xfId="6087"/>
    <cellStyle name="40% - Ênfase2 19 4 2 2" xfId="14364"/>
    <cellStyle name="40% - Ênfase2 19 4 3" xfId="8087"/>
    <cellStyle name="40% - Ênfase2 19 4 3 2" xfId="16364"/>
    <cellStyle name="40% - Ênfase2 19 4 4" xfId="4054"/>
    <cellStyle name="40% - Ênfase2 19 4 4 2" xfId="12331"/>
    <cellStyle name="40% - Ênfase2 19 4 5" xfId="10282"/>
    <cellStyle name="40% - Ênfase2 19 5" xfId="4551"/>
    <cellStyle name="40% - Ênfase2 19 5 2" xfId="12828"/>
    <cellStyle name="40% - Ênfase2 19 6" xfId="6581"/>
    <cellStyle name="40% - Ênfase2 19 6 2" xfId="14858"/>
    <cellStyle name="40% - Ênfase2 19 7" xfId="2504"/>
    <cellStyle name="40% - Ênfase2 19 7 2" xfId="10781"/>
    <cellStyle name="40% - Ênfase2 19 8" xfId="8734"/>
    <cellStyle name="40% - Ênfase2 2" xfId="383"/>
    <cellStyle name="40% - Ênfase2 2 2" xfId="385"/>
    <cellStyle name="40% - Ênfase2 2 2 2" xfId="1465"/>
    <cellStyle name="40% - Ênfase2 2 2 2 2" xfId="5555"/>
    <cellStyle name="40% - Ênfase2 2 2 2 2 2" xfId="13832"/>
    <cellStyle name="40% - Ênfase2 2 2 2 3" xfId="7579"/>
    <cellStyle name="40% - Ênfase2 2 2 2 3 2" xfId="15856"/>
    <cellStyle name="40% - Ênfase2 2 2 2 4" xfId="3521"/>
    <cellStyle name="40% - Ênfase2 2 2 2 4 2" xfId="11798"/>
    <cellStyle name="40% - Ênfase2 2 2 2 5" xfId="9749"/>
    <cellStyle name="40% - Ênfase2 2 2 3" xfId="955"/>
    <cellStyle name="40% - Ênfase2 2 2 3 2" xfId="5058"/>
    <cellStyle name="40% - Ênfase2 2 2 3 2 2" xfId="13335"/>
    <cellStyle name="40% - Ênfase2 2 2 3 3" xfId="7083"/>
    <cellStyle name="40% - Ênfase2 2 2 3 3 2" xfId="15360"/>
    <cellStyle name="40% - Ênfase2 2 2 3 4" xfId="3015"/>
    <cellStyle name="40% - Ênfase2 2 2 3 4 2" xfId="11292"/>
    <cellStyle name="40% - Ênfase2 2 2 3 5" xfId="9244"/>
    <cellStyle name="40% - Ênfase2 2 2 4" xfId="2005"/>
    <cellStyle name="40% - Ênfase2 2 2 4 2" xfId="6091"/>
    <cellStyle name="40% - Ênfase2 2 2 4 2 2" xfId="14368"/>
    <cellStyle name="40% - Ênfase2 2 2 4 3" xfId="8091"/>
    <cellStyle name="40% - Ênfase2 2 2 4 3 2" xfId="16368"/>
    <cellStyle name="40% - Ênfase2 2 2 4 4" xfId="4058"/>
    <cellStyle name="40% - Ênfase2 2 2 4 4 2" xfId="12335"/>
    <cellStyle name="40% - Ênfase2 2 2 4 5" xfId="10286"/>
    <cellStyle name="40% - Ênfase2 2 2 5" xfId="4555"/>
    <cellStyle name="40% - Ênfase2 2 2 5 2" xfId="12832"/>
    <cellStyle name="40% - Ênfase2 2 2 6" xfId="6585"/>
    <cellStyle name="40% - Ênfase2 2 2 6 2" xfId="14862"/>
    <cellStyle name="40% - Ênfase2 2 2 7" xfId="2508"/>
    <cellStyle name="40% - Ênfase2 2 2 7 2" xfId="10785"/>
    <cellStyle name="40% - Ênfase2 2 2 8" xfId="8738"/>
    <cellStyle name="40% - Ênfase2 2 3" xfId="1463"/>
    <cellStyle name="40% - Ênfase2 2 3 2" xfId="5553"/>
    <cellStyle name="40% - Ênfase2 2 3 2 2" xfId="13830"/>
    <cellStyle name="40% - Ênfase2 2 3 3" xfId="7577"/>
    <cellStyle name="40% - Ênfase2 2 3 3 2" xfId="15854"/>
    <cellStyle name="40% - Ênfase2 2 3 4" xfId="3519"/>
    <cellStyle name="40% - Ênfase2 2 3 4 2" xfId="11796"/>
    <cellStyle name="40% - Ênfase2 2 3 5" xfId="9747"/>
    <cellStyle name="40% - Ênfase2 2 4" xfId="953"/>
    <cellStyle name="40% - Ênfase2 2 4 2" xfId="5056"/>
    <cellStyle name="40% - Ênfase2 2 4 2 2" xfId="13333"/>
    <cellStyle name="40% - Ênfase2 2 4 3" xfId="7081"/>
    <cellStyle name="40% - Ênfase2 2 4 3 2" xfId="15358"/>
    <cellStyle name="40% - Ênfase2 2 4 4" xfId="3013"/>
    <cellStyle name="40% - Ênfase2 2 4 4 2" xfId="11290"/>
    <cellStyle name="40% - Ênfase2 2 4 5" xfId="9242"/>
    <cellStyle name="40% - Ênfase2 2 5" xfId="2003"/>
    <cellStyle name="40% - Ênfase2 2 5 2" xfId="6089"/>
    <cellStyle name="40% - Ênfase2 2 5 2 2" xfId="14366"/>
    <cellStyle name="40% - Ênfase2 2 5 3" xfId="8089"/>
    <cellStyle name="40% - Ênfase2 2 5 3 2" xfId="16366"/>
    <cellStyle name="40% - Ênfase2 2 5 4" xfId="4056"/>
    <cellStyle name="40% - Ênfase2 2 5 4 2" xfId="12333"/>
    <cellStyle name="40% - Ênfase2 2 5 5" xfId="10284"/>
    <cellStyle name="40% - Ênfase2 2 6" xfId="4553"/>
    <cellStyle name="40% - Ênfase2 2 6 2" xfId="12830"/>
    <cellStyle name="40% - Ênfase2 2 7" xfId="6583"/>
    <cellStyle name="40% - Ênfase2 2 7 2" xfId="14860"/>
    <cellStyle name="40% - Ênfase2 2 8" xfId="2506"/>
    <cellStyle name="40% - Ênfase2 2 8 2" xfId="10783"/>
    <cellStyle name="40% - Ênfase2 2 9" xfId="8736"/>
    <cellStyle name="40% - Ênfase2 20" xfId="94"/>
    <cellStyle name="40% - Ênfase2 20 2" xfId="1191"/>
    <cellStyle name="40% - Ênfase2 20 2 2" xfId="5282"/>
    <cellStyle name="40% - Ênfase2 20 2 2 2" xfId="13559"/>
    <cellStyle name="40% - Ênfase2 20 2 3" xfId="7307"/>
    <cellStyle name="40% - Ênfase2 20 2 3 2" xfId="15584"/>
    <cellStyle name="40% - Ênfase2 20 2 4" xfId="3247"/>
    <cellStyle name="40% - Ênfase2 20 2 4 2" xfId="11524"/>
    <cellStyle name="40% - Ênfase2 20 2 5" xfId="9475"/>
    <cellStyle name="40% - Ênfase2 20 3" xfId="681"/>
    <cellStyle name="40% - Ênfase2 20 3 2" xfId="4786"/>
    <cellStyle name="40% - Ênfase2 20 3 2 2" xfId="13063"/>
    <cellStyle name="40% - Ênfase2 20 3 3" xfId="6811"/>
    <cellStyle name="40% - Ênfase2 20 3 3 2" xfId="15088"/>
    <cellStyle name="40% - Ênfase2 20 3 4" xfId="2741"/>
    <cellStyle name="40% - Ênfase2 20 3 4 2" xfId="11018"/>
    <cellStyle name="40% - Ênfase2 20 3 5" xfId="8970"/>
    <cellStyle name="40% - Ênfase2 20 4" xfId="1732"/>
    <cellStyle name="40% - Ênfase2 20 4 2" xfId="5819"/>
    <cellStyle name="40% - Ênfase2 20 4 2 2" xfId="14096"/>
    <cellStyle name="40% - Ênfase2 20 4 3" xfId="7819"/>
    <cellStyle name="40% - Ênfase2 20 4 3 2" xfId="16096"/>
    <cellStyle name="40% - Ênfase2 20 4 4" xfId="3785"/>
    <cellStyle name="40% - Ênfase2 20 4 4 2" xfId="12062"/>
    <cellStyle name="40% - Ênfase2 20 4 5" xfId="10013"/>
    <cellStyle name="40% - Ênfase2 20 5" xfId="4282"/>
    <cellStyle name="40% - Ênfase2 20 5 2" xfId="12559"/>
    <cellStyle name="40% - Ênfase2 20 6" xfId="6313"/>
    <cellStyle name="40% - Ênfase2 20 6 2" xfId="14590"/>
    <cellStyle name="40% - Ênfase2 20 7" xfId="2233"/>
    <cellStyle name="40% - Ênfase2 20 7 2" xfId="10510"/>
    <cellStyle name="40% - Ênfase2 20 8" xfId="8464"/>
    <cellStyle name="40% - Ênfase2 21" xfId="377"/>
    <cellStyle name="40% - Ênfase2 21 2" xfId="1458"/>
    <cellStyle name="40% - Ênfase2 21 2 2" xfId="5548"/>
    <cellStyle name="40% - Ênfase2 21 2 2 2" xfId="13825"/>
    <cellStyle name="40% - Ênfase2 21 2 3" xfId="7572"/>
    <cellStyle name="40% - Ênfase2 21 2 3 2" xfId="15849"/>
    <cellStyle name="40% - Ênfase2 21 2 4" xfId="3514"/>
    <cellStyle name="40% - Ênfase2 21 2 4 2" xfId="11791"/>
    <cellStyle name="40% - Ênfase2 21 2 5" xfId="9742"/>
    <cellStyle name="40% - Ênfase2 21 3" xfId="948"/>
    <cellStyle name="40% - Ênfase2 21 3 2" xfId="5051"/>
    <cellStyle name="40% - Ênfase2 21 3 2 2" xfId="13328"/>
    <cellStyle name="40% - Ênfase2 21 3 3" xfId="7076"/>
    <cellStyle name="40% - Ênfase2 21 3 3 2" xfId="15353"/>
    <cellStyle name="40% - Ênfase2 21 3 4" xfId="3008"/>
    <cellStyle name="40% - Ênfase2 21 3 4 2" xfId="11285"/>
    <cellStyle name="40% - Ênfase2 21 3 5" xfId="9237"/>
    <cellStyle name="40% - Ênfase2 21 4" xfId="1998"/>
    <cellStyle name="40% - Ênfase2 21 4 2" xfId="6084"/>
    <cellStyle name="40% - Ênfase2 21 4 2 2" xfId="14361"/>
    <cellStyle name="40% - Ênfase2 21 4 3" xfId="8084"/>
    <cellStyle name="40% - Ênfase2 21 4 3 2" xfId="16361"/>
    <cellStyle name="40% - Ênfase2 21 4 4" xfId="4051"/>
    <cellStyle name="40% - Ênfase2 21 4 4 2" xfId="12328"/>
    <cellStyle name="40% - Ênfase2 21 4 5" xfId="10279"/>
    <cellStyle name="40% - Ênfase2 21 5" xfId="4548"/>
    <cellStyle name="40% - Ênfase2 21 5 2" xfId="12825"/>
    <cellStyle name="40% - Ênfase2 21 6" xfId="6578"/>
    <cellStyle name="40% - Ênfase2 21 6 2" xfId="14855"/>
    <cellStyle name="40% - Ênfase2 21 7" xfId="2501"/>
    <cellStyle name="40% - Ênfase2 21 7 2" xfId="10778"/>
    <cellStyle name="40% - Ênfase2 21 8" xfId="8731"/>
    <cellStyle name="40% - Ênfase2 22" xfId="379"/>
    <cellStyle name="40% - Ênfase2 3" xfId="137"/>
    <cellStyle name="40% - Ênfase2 3 2" xfId="386"/>
    <cellStyle name="40% - Ênfase2 3 2 2" xfId="1466"/>
    <cellStyle name="40% - Ênfase2 3 2 2 2" xfId="5556"/>
    <cellStyle name="40% - Ênfase2 3 2 2 2 2" xfId="13833"/>
    <cellStyle name="40% - Ênfase2 3 2 2 3" xfId="7580"/>
    <cellStyle name="40% - Ênfase2 3 2 2 3 2" xfId="15857"/>
    <cellStyle name="40% - Ênfase2 3 2 2 4" xfId="3522"/>
    <cellStyle name="40% - Ênfase2 3 2 2 4 2" xfId="11799"/>
    <cellStyle name="40% - Ênfase2 3 2 2 5" xfId="9750"/>
    <cellStyle name="40% - Ênfase2 3 2 3" xfId="956"/>
    <cellStyle name="40% - Ênfase2 3 2 3 2" xfId="5059"/>
    <cellStyle name="40% - Ênfase2 3 2 3 2 2" xfId="13336"/>
    <cellStyle name="40% - Ênfase2 3 2 3 3" xfId="7084"/>
    <cellStyle name="40% - Ênfase2 3 2 3 3 2" xfId="15361"/>
    <cellStyle name="40% - Ênfase2 3 2 3 4" xfId="3016"/>
    <cellStyle name="40% - Ênfase2 3 2 3 4 2" xfId="11293"/>
    <cellStyle name="40% - Ênfase2 3 2 3 5" xfId="9245"/>
    <cellStyle name="40% - Ênfase2 3 2 4" xfId="2006"/>
    <cellStyle name="40% - Ênfase2 3 2 4 2" xfId="6092"/>
    <cellStyle name="40% - Ênfase2 3 2 4 2 2" xfId="14369"/>
    <cellStyle name="40% - Ênfase2 3 2 4 3" xfId="8092"/>
    <cellStyle name="40% - Ênfase2 3 2 4 3 2" xfId="16369"/>
    <cellStyle name="40% - Ênfase2 3 2 4 4" xfId="4059"/>
    <cellStyle name="40% - Ênfase2 3 2 4 4 2" xfId="12336"/>
    <cellStyle name="40% - Ênfase2 3 2 4 5" xfId="10287"/>
    <cellStyle name="40% - Ênfase2 3 2 5" xfId="4556"/>
    <cellStyle name="40% - Ênfase2 3 2 5 2" xfId="12833"/>
    <cellStyle name="40% - Ênfase2 3 2 6" xfId="6586"/>
    <cellStyle name="40% - Ênfase2 3 2 6 2" xfId="14863"/>
    <cellStyle name="40% - Ênfase2 3 2 7" xfId="2509"/>
    <cellStyle name="40% - Ênfase2 3 2 7 2" xfId="10786"/>
    <cellStyle name="40% - Ênfase2 3 2 8" xfId="8739"/>
    <cellStyle name="40% - Ênfase2 3 3" xfId="1231"/>
    <cellStyle name="40% - Ênfase2 3 3 2" xfId="5322"/>
    <cellStyle name="40% - Ênfase2 3 3 2 2" xfId="13599"/>
    <cellStyle name="40% - Ênfase2 3 3 3" xfId="7347"/>
    <cellStyle name="40% - Ênfase2 3 3 3 2" xfId="15624"/>
    <cellStyle name="40% - Ênfase2 3 3 4" xfId="3287"/>
    <cellStyle name="40% - Ênfase2 3 3 4 2" xfId="11564"/>
    <cellStyle name="40% - Ênfase2 3 3 5" xfId="9515"/>
    <cellStyle name="40% - Ênfase2 3 4" xfId="722"/>
    <cellStyle name="40% - Ênfase2 3 4 2" xfId="4826"/>
    <cellStyle name="40% - Ênfase2 3 4 2 2" xfId="13103"/>
    <cellStyle name="40% - Ênfase2 3 4 3" xfId="6851"/>
    <cellStyle name="40% - Ênfase2 3 4 3 2" xfId="15128"/>
    <cellStyle name="40% - Ênfase2 3 4 4" xfId="2782"/>
    <cellStyle name="40% - Ênfase2 3 4 4 2" xfId="11059"/>
    <cellStyle name="40% - Ênfase2 3 4 5" xfId="9011"/>
    <cellStyle name="40% - Ênfase2 3 5" xfId="1772"/>
    <cellStyle name="40% - Ênfase2 3 5 2" xfId="5859"/>
    <cellStyle name="40% - Ênfase2 3 5 2 2" xfId="14136"/>
    <cellStyle name="40% - Ênfase2 3 5 3" xfId="7859"/>
    <cellStyle name="40% - Ênfase2 3 5 3 2" xfId="16136"/>
    <cellStyle name="40% - Ênfase2 3 5 4" xfId="3825"/>
    <cellStyle name="40% - Ênfase2 3 5 4 2" xfId="12102"/>
    <cellStyle name="40% - Ênfase2 3 5 5" xfId="10053"/>
    <cellStyle name="40% - Ênfase2 3 6" xfId="4322"/>
    <cellStyle name="40% - Ênfase2 3 6 2" xfId="12599"/>
    <cellStyle name="40% - Ênfase2 3 7" xfId="6353"/>
    <cellStyle name="40% - Ênfase2 3 7 2" xfId="14630"/>
    <cellStyle name="40% - Ênfase2 3 8" xfId="2273"/>
    <cellStyle name="40% - Ênfase2 3 8 2" xfId="10550"/>
    <cellStyle name="40% - Ênfase2 3 9" xfId="8504"/>
    <cellStyle name="40% - Ênfase2 4" xfId="63"/>
    <cellStyle name="40% - Ênfase2 4 2" xfId="14"/>
    <cellStyle name="40% - Ênfase2 4 2 2" xfId="1122"/>
    <cellStyle name="40% - Ênfase2 4 2 2 2" xfId="5214"/>
    <cellStyle name="40% - Ênfase2 4 2 2 2 2" xfId="13491"/>
    <cellStyle name="40% - Ênfase2 4 2 2 3" xfId="7239"/>
    <cellStyle name="40% - Ênfase2 4 2 2 3 2" xfId="15516"/>
    <cellStyle name="40% - Ênfase2 4 2 2 4" xfId="3179"/>
    <cellStyle name="40% - Ênfase2 4 2 2 4 2" xfId="11456"/>
    <cellStyle name="40% - Ênfase2 4 2 2 5" xfId="9407"/>
    <cellStyle name="40% - Ênfase2 4 2 3" xfId="614"/>
    <cellStyle name="40% - Ênfase2 4 2 3 2" xfId="4720"/>
    <cellStyle name="40% - Ênfase2 4 2 3 2 2" xfId="12997"/>
    <cellStyle name="40% - Ênfase2 4 2 3 3" xfId="6745"/>
    <cellStyle name="40% - Ênfase2 4 2 3 3 2" xfId="15022"/>
    <cellStyle name="40% - Ênfase2 4 2 3 4" xfId="2675"/>
    <cellStyle name="40% - Ênfase2 4 2 3 4 2" xfId="10952"/>
    <cellStyle name="40% - Ênfase2 4 2 3 5" xfId="8904"/>
    <cellStyle name="40% - Ênfase2 4 2 4" xfId="1666"/>
    <cellStyle name="40% - Ênfase2 4 2 4 2" xfId="5753"/>
    <cellStyle name="40% - Ênfase2 4 2 4 2 2" xfId="14030"/>
    <cellStyle name="40% - Ênfase2 4 2 4 3" xfId="7753"/>
    <cellStyle name="40% - Ênfase2 4 2 4 3 2" xfId="16030"/>
    <cellStyle name="40% - Ênfase2 4 2 4 4" xfId="3719"/>
    <cellStyle name="40% - Ênfase2 4 2 4 4 2" xfId="11996"/>
    <cellStyle name="40% - Ênfase2 4 2 4 5" xfId="9947"/>
    <cellStyle name="40% - Ênfase2 4 2 5" xfId="4216"/>
    <cellStyle name="40% - Ênfase2 4 2 5 2" xfId="12493"/>
    <cellStyle name="40% - Ênfase2 4 2 6" xfId="6247"/>
    <cellStyle name="40% - Ênfase2 4 2 6 2" xfId="14524"/>
    <cellStyle name="40% - Ênfase2 4 2 7" xfId="2166"/>
    <cellStyle name="40% - Ênfase2 4 2 7 2" xfId="10443"/>
    <cellStyle name="40% - Ênfase2 4 2 8" xfId="8398"/>
    <cellStyle name="40% - Ênfase2 4 3" xfId="1160"/>
    <cellStyle name="40% - Ênfase2 4 3 2" xfId="5252"/>
    <cellStyle name="40% - Ênfase2 4 3 2 2" xfId="13529"/>
    <cellStyle name="40% - Ênfase2 4 3 3" xfId="7277"/>
    <cellStyle name="40% - Ênfase2 4 3 3 2" xfId="15554"/>
    <cellStyle name="40% - Ênfase2 4 3 4" xfId="3217"/>
    <cellStyle name="40% - Ênfase2 4 3 4 2" xfId="11494"/>
    <cellStyle name="40% - Ênfase2 4 3 5" xfId="9445"/>
    <cellStyle name="40% - Ênfase2 4 4" xfId="651"/>
    <cellStyle name="40% - Ênfase2 4 4 2" xfId="4757"/>
    <cellStyle name="40% - Ênfase2 4 4 2 2" xfId="13034"/>
    <cellStyle name="40% - Ênfase2 4 4 3" xfId="6782"/>
    <cellStyle name="40% - Ênfase2 4 4 3 2" xfId="15059"/>
    <cellStyle name="40% - Ênfase2 4 4 4" xfId="2712"/>
    <cellStyle name="40% - Ênfase2 4 4 4 2" xfId="10989"/>
    <cellStyle name="40% - Ênfase2 4 4 5" xfId="8941"/>
    <cellStyle name="40% - Ênfase2 4 5" xfId="1703"/>
    <cellStyle name="40% - Ênfase2 4 5 2" xfId="5790"/>
    <cellStyle name="40% - Ênfase2 4 5 2 2" xfId="14067"/>
    <cellStyle name="40% - Ênfase2 4 5 3" xfId="7790"/>
    <cellStyle name="40% - Ênfase2 4 5 3 2" xfId="16067"/>
    <cellStyle name="40% - Ênfase2 4 5 4" xfId="3756"/>
    <cellStyle name="40% - Ênfase2 4 5 4 2" xfId="12033"/>
    <cellStyle name="40% - Ênfase2 4 5 5" xfId="9984"/>
    <cellStyle name="40% - Ênfase2 4 6" xfId="4253"/>
    <cellStyle name="40% - Ênfase2 4 6 2" xfId="12530"/>
    <cellStyle name="40% - Ênfase2 4 7" xfId="6284"/>
    <cellStyle name="40% - Ênfase2 4 7 2" xfId="14561"/>
    <cellStyle name="40% - Ênfase2 4 8" xfId="2203"/>
    <cellStyle name="40% - Ênfase2 4 8 2" xfId="10480"/>
    <cellStyle name="40% - Ênfase2 4 9" xfId="8435"/>
    <cellStyle name="40% - Ênfase2 5" xfId="387"/>
    <cellStyle name="40% - Ênfase2 5 2" xfId="388"/>
    <cellStyle name="40% - Ênfase2 5 2 2" xfId="1468"/>
    <cellStyle name="40% - Ênfase2 5 2 2 2" xfId="5558"/>
    <cellStyle name="40% - Ênfase2 5 2 2 2 2" xfId="13835"/>
    <cellStyle name="40% - Ênfase2 5 2 2 3" xfId="7582"/>
    <cellStyle name="40% - Ênfase2 5 2 2 3 2" xfId="15859"/>
    <cellStyle name="40% - Ênfase2 5 2 2 4" xfId="3524"/>
    <cellStyle name="40% - Ênfase2 5 2 2 4 2" xfId="11801"/>
    <cellStyle name="40% - Ênfase2 5 2 2 5" xfId="9752"/>
    <cellStyle name="40% - Ênfase2 5 2 3" xfId="958"/>
    <cellStyle name="40% - Ênfase2 5 2 3 2" xfId="5061"/>
    <cellStyle name="40% - Ênfase2 5 2 3 2 2" xfId="13338"/>
    <cellStyle name="40% - Ênfase2 5 2 3 3" xfId="7086"/>
    <cellStyle name="40% - Ênfase2 5 2 3 3 2" xfId="15363"/>
    <cellStyle name="40% - Ênfase2 5 2 3 4" xfId="3018"/>
    <cellStyle name="40% - Ênfase2 5 2 3 4 2" xfId="11295"/>
    <cellStyle name="40% - Ênfase2 5 2 3 5" xfId="9247"/>
    <cellStyle name="40% - Ênfase2 5 2 4" xfId="2008"/>
    <cellStyle name="40% - Ênfase2 5 2 4 2" xfId="6094"/>
    <cellStyle name="40% - Ênfase2 5 2 4 2 2" xfId="14371"/>
    <cellStyle name="40% - Ênfase2 5 2 4 3" xfId="8094"/>
    <cellStyle name="40% - Ênfase2 5 2 4 3 2" xfId="16371"/>
    <cellStyle name="40% - Ênfase2 5 2 4 4" xfId="4061"/>
    <cellStyle name="40% - Ênfase2 5 2 4 4 2" xfId="12338"/>
    <cellStyle name="40% - Ênfase2 5 2 4 5" xfId="10289"/>
    <cellStyle name="40% - Ênfase2 5 2 5" xfId="4558"/>
    <cellStyle name="40% - Ênfase2 5 2 5 2" xfId="12835"/>
    <cellStyle name="40% - Ênfase2 5 2 6" xfId="6588"/>
    <cellStyle name="40% - Ênfase2 5 2 6 2" xfId="14865"/>
    <cellStyle name="40% - Ênfase2 5 2 7" xfId="2511"/>
    <cellStyle name="40% - Ênfase2 5 2 7 2" xfId="10788"/>
    <cellStyle name="40% - Ênfase2 5 2 8" xfId="8741"/>
    <cellStyle name="40% - Ênfase2 5 3" xfId="1467"/>
    <cellStyle name="40% - Ênfase2 5 3 2" xfId="5557"/>
    <cellStyle name="40% - Ênfase2 5 3 2 2" xfId="13834"/>
    <cellStyle name="40% - Ênfase2 5 3 3" xfId="7581"/>
    <cellStyle name="40% - Ênfase2 5 3 3 2" xfId="15858"/>
    <cellStyle name="40% - Ênfase2 5 3 4" xfId="3523"/>
    <cellStyle name="40% - Ênfase2 5 3 4 2" xfId="11800"/>
    <cellStyle name="40% - Ênfase2 5 3 5" xfId="9751"/>
    <cellStyle name="40% - Ênfase2 5 4" xfId="957"/>
    <cellStyle name="40% - Ênfase2 5 4 2" xfId="5060"/>
    <cellStyle name="40% - Ênfase2 5 4 2 2" xfId="13337"/>
    <cellStyle name="40% - Ênfase2 5 4 3" xfId="7085"/>
    <cellStyle name="40% - Ênfase2 5 4 3 2" xfId="15362"/>
    <cellStyle name="40% - Ênfase2 5 4 4" xfId="3017"/>
    <cellStyle name="40% - Ênfase2 5 4 4 2" xfId="11294"/>
    <cellStyle name="40% - Ênfase2 5 4 5" xfId="9246"/>
    <cellStyle name="40% - Ênfase2 5 5" xfId="2007"/>
    <cellStyle name="40% - Ênfase2 5 5 2" xfId="6093"/>
    <cellStyle name="40% - Ênfase2 5 5 2 2" xfId="14370"/>
    <cellStyle name="40% - Ênfase2 5 5 3" xfId="8093"/>
    <cellStyle name="40% - Ênfase2 5 5 3 2" xfId="16370"/>
    <cellStyle name="40% - Ênfase2 5 5 4" xfId="4060"/>
    <cellStyle name="40% - Ênfase2 5 5 4 2" xfId="12337"/>
    <cellStyle name="40% - Ênfase2 5 5 5" xfId="10288"/>
    <cellStyle name="40% - Ênfase2 5 6" xfId="4557"/>
    <cellStyle name="40% - Ênfase2 5 6 2" xfId="12834"/>
    <cellStyle name="40% - Ênfase2 5 7" xfId="6587"/>
    <cellStyle name="40% - Ênfase2 5 7 2" xfId="14864"/>
    <cellStyle name="40% - Ênfase2 5 8" xfId="2510"/>
    <cellStyle name="40% - Ênfase2 5 8 2" xfId="10787"/>
    <cellStyle name="40% - Ênfase2 5 9" xfId="8740"/>
    <cellStyle name="40% - Ênfase2 6" xfId="390"/>
    <cellStyle name="40% - Ênfase2 6 2" xfId="391"/>
    <cellStyle name="40% - Ênfase2 6 2 2" xfId="1470"/>
    <cellStyle name="40% - Ênfase2 6 2 2 2" xfId="5560"/>
    <cellStyle name="40% - Ênfase2 6 2 2 2 2" xfId="13837"/>
    <cellStyle name="40% - Ênfase2 6 2 2 3" xfId="7584"/>
    <cellStyle name="40% - Ênfase2 6 2 2 3 2" xfId="15861"/>
    <cellStyle name="40% - Ênfase2 6 2 2 4" xfId="3526"/>
    <cellStyle name="40% - Ênfase2 6 2 2 4 2" xfId="11803"/>
    <cellStyle name="40% - Ênfase2 6 2 2 5" xfId="9754"/>
    <cellStyle name="40% - Ênfase2 6 2 3" xfId="960"/>
    <cellStyle name="40% - Ênfase2 6 2 3 2" xfId="5063"/>
    <cellStyle name="40% - Ênfase2 6 2 3 2 2" xfId="13340"/>
    <cellStyle name="40% - Ênfase2 6 2 3 3" xfId="7088"/>
    <cellStyle name="40% - Ênfase2 6 2 3 3 2" xfId="15365"/>
    <cellStyle name="40% - Ênfase2 6 2 3 4" xfId="3020"/>
    <cellStyle name="40% - Ênfase2 6 2 3 4 2" xfId="11297"/>
    <cellStyle name="40% - Ênfase2 6 2 3 5" xfId="9249"/>
    <cellStyle name="40% - Ênfase2 6 2 4" xfId="2010"/>
    <cellStyle name="40% - Ênfase2 6 2 4 2" xfId="6096"/>
    <cellStyle name="40% - Ênfase2 6 2 4 2 2" xfId="14373"/>
    <cellStyle name="40% - Ênfase2 6 2 4 3" xfId="8096"/>
    <cellStyle name="40% - Ênfase2 6 2 4 3 2" xfId="16373"/>
    <cellStyle name="40% - Ênfase2 6 2 4 4" xfId="4063"/>
    <cellStyle name="40% - Ênfase2 6 2 4 4 2" xfId="12340"/>
    <cellStyle name="40% - Ênfase2 6 2 4 5" xfId="10291"/>
    <cellStyle name="40% - Ênfase2 6 2 5" xfId="4560"/>
    <cellStyle name="40% - Ênfase2 6 2 5 2" xfId="12837"/>
    <cellStyle name="40% - Ênfase2 6 2 6" xfId="6590"/>
    <cellStyle name="40% - Ênfase2 6 2 6 2" xfId="14867"/>
    <cellStyle name="40% - Ênfase2 6 2 7" xfId="2513"/>
    <cellStyle name="40% - Ênfase2 6 2 7 2" xfId="10790"/>
    <cellStyle name="40% - Ênfase2 6 2 8" xfId="8743"/>
    <cellStyle name="40% - Ênfase2 6 3" xfId="1469"/>
    <cellStyle name="40% - Ênfase2 6 3 2" xfId="5559"/>
    <cellStyle name="40% - Ênfase2 6 3 2 2" xfId="13836"/>
    <cellStyle name="40% - Ênfase2 6 3 3" xfId="7583"/>
    <cellStyle name="40% - Ênfase2 6 3 3 2" xfId="15860"/>
    <cellStyle name="40% - Ênfase2 6 3 4" xfId="3525"/>
    <cellStyle name="40% - Ênfase2 6 3 4 2" xfId="11802"/>
    <cellStyle name="40% - Ênfase2 6 3 5" xfId="9753"/>
    <cellStyle name="40% - Ênfase2 6 4" xfId="959"/>
    <cellStyle name="40% - Ênfase2 6 4 2" xfId="5062"/>
    <cellStyle name="40% - Ênfase2 6 4 2 2" xfId="13339"/>
    <cellStyle name="40% - Ênfase2 6 4 3" xfId="7087"/>
    <cellStyle name="40% - Ênfase2 6 4 3 2" xfId="15364"/>
    <cellStyle name="40% - Ênfase2 6 4 4" xfId="3019"/>
    <cellStyle name="40% - Ênfase2 6 4 4 2" xfId="11296"/>
    <cellStyle name="40% - Ênfase2 6 4 5" xfId="9248"/>
    <cellStyle name="40% - Ênfase2 6 5" xfId="2009"/>
    <cellStyle name="40% - Ênfase2 6 5 2" xfId="6095"/>
    <cellStyle name="40% - Ênfase2 6 5 2 2" xfId="14372"/>
    <cellStyle name="40% - Ênfase2 6 5 3" xfId="8095"/>
    <cellStyle name="40% - Ênfase2 6 5 3 2" xfId="16372"/>
    <cellStyle name="40% - Ênfase2 6 5 4" xfId="4062"/>
    <cellStyle name="40% - Ênfase2 6 5 4 2" xfId="12339"/>
    <cellStyle name="40% - Ênfase2 6 5 5" xfId="10290"/>
    <cellStyle name="40% - Ênfase2 6 6" xfId="4559"/>
    <cellStyle name="40% - Ênfase2 6 6 2" xfId="12836"/>
    <cellStyle name="40% - Ênfase2 6 7" xfId="6589"/>
    <cellStyle name="40% - Ênfase2 6 7 2" xfId="14866"/>
    <cellStyle name="40% - Ênfase2 6 8" xfId="2512"/>
    <cellStyle name="40% - Ênfase2 6 8 2" xfId="10789"/>
    <cellStyle name="40% - Ênfase2 6 9" xfId="8742"/>
    <cellStyle name="40% - Ênfase2 7" xfId="393"/>
    <cellStyle name="40% - Ênfase2 7 2" xfId="351"/>
    <cellStyle name="40% - Ênfase2 7 2 2" xfId="1434"/>
    <cellStyle name="40% - Ênfase2 7 2 2 2" xfId="5524"/>
    <cellStyle name="40% - Ênfase2 7 2 2 2 2" xfId="13801"/>
    <cellStyle name="40% - Ênfase2 7 2 2 3" xfId="7548"/>
    <cellStyle name="40% - Ênfase2 7 2 2 3 2" xfId="15825"/>
    <cellStyle name="40% - Ênfase2 7 2 2 4" xfId="3490"/>
    <cellStyle name="40% - Ênfase2 7 2 2 4 2" xfId="11767"/>
    <cellStyle name="40% - Ênfase2 7 2 2 5" xfId="9718"/>
    <cellStyle name="40% - Ênfase2 7 2 3" xfId="924"/>
    <cellStyle name="40% - Ênfase2 7 2 3 2" xfId="5027"/>
    <cellStyle name="40% - Ênfase2 7 2 3 2 2" xfId="13304"/>
    <cellStyle name="40% - Ênfase2 7 2 3 3" xfId="7052"/>
    <cellStyle name="40% - Ênfase2 7 2 3 3 2" xfId="15329"/>
    <cellStyle name="40% - Ênfase2 7 2 3 4" xfId="2984"/>
    <cellStyle name="40% - Ênfase2 7 2 3 4 2" xfId="11261"/>
    <cellStyle name="40% - Ênfase2 7 2 3 5" xfId="9213"/>
    <cellStyle name="40% - Ênfase2 7 2 4" xfId="1974"/>
    <cellStyle name="40% - Ênfase2 7 2 4 2" xfId="6060"/>
    <cellStyle name="40% - Ênfase2 7 2 4 2 2" xfId="14337"/>
    <cellStyle name="40% - Ênfase2 7 2 4 3" xfId="8060"/>
    <cellStyle name="40% - Ênfase2 7 2 4 3 2" xfId="16337"/>
    <cellStyle name="40% - Ênfase2 7 2 4 4" xfId="4027"/>
    <cellStyle name="40% - Ênfase2 7 2 4 4 2" xfId="12304"/>
    <cellStyle name="40% - Ênfase2 7 2 4 5" xfId="10255"/>
    <cellStyle name="40% - Ênfase2 7 2 5" xfId="4524"/>
    <cellStyle name="40% - Ênfase2 7 2 5 2" xfId="12801"/>
    <cellStyle name="40% - Ênfase2 7 2 6" xfId="6554"/>
    <cellStyle name="40% - Ênfase2 7 2 6 2" xfId="14831"/>
    <cellStyle name="40% - Ênfase2 7 2 7" xfId="2477"/>
    <cellStyle name="40% - Ênfase2 7 2 7 2" xfId="10754"/>
    <cellStyle name="40% - Ênfase2 7 2 8" xfId="8707"/>
    <cellStyle name="40% - Ênfase2 7 3" xfId="1471"/>
    <cellStyle name="40% - Ênfase2 7 3 2" xfId="5561"/>
    <cellStyle name="40% - Ênfase2 7 3 2 2" xfId="13838"/>
    <cellStyle name="40% - Ênfase2 7 3 3" xfId="7585"/>
    <cellStyle name="40% - Ênfase2 7 3 3 2" xfId="15862"/>
    <cellStyle name="40% - Ênfase2 7 3 4" xfId="3527"/>
    <cellStyle name="40% - Ênfase2 7 3 4 2" xfId="11804"/>
    <cellStyle name="40% - Ênfase2 7 3 5" xfId="9755"/>
    <cellStyle name="40% - Ênfase2 7 4" xfId="961"/>
    <cellStyle name="40% - Ênfase2 7 4 2" xfId="5064"/>
    <cellStyle name="40% - Ênfase2 7 4 2 2" xfId="13341"/>
    <cellStyle name="40% - Ênfase2 7 4 3" xfId="7089"/>
    <cellStyle name="40% - Ênfase2 7 4 3 2" xfId="15366"/>
    <cellStyle name="40% - Ênfase2 7 4 4" xfId="3021"/>
    <cellStyle name="40% - Ênfase2 7 4 4 2" xfId="11298"/>
    <cellStyle name="40% - Ênfase2 7 4 5" xfId="9250"/>
    <cellStyle name="40% - Ênfase2 7 5" xfId="2011"/>
    <cellStyle name="40% - Ênfase2 7 5 2" xfId="6097"/>
    <cellStyle name="40% - Ênfase2 7 5 2 2" xfId="14374"/>
    <cellStyle name="40% - Ênfase2 7 5 3" xfId="8097"/>
    <cellStyle name="40% - Ênfase2 7 5 3 2" xfId="16374"/>
    <cellStyle name="40% - Ênfase2 7 5 4" xfId="4064"/>
    <cellStyle name="40% - Ênfase2 7 5 4 2" xfId="12341"/>
    <cellStyle name="40% - Ênfase2 7 5 5" xfId="10292"/>
    <cellStyle name="40% - Ênfase2 7 6" xfId="4561"/>
    <cellStyle name="40% - Ênfase2 7 6 2" xfId="12838"/>
    <cellStyle name="40% - Ênfase2 7 7" xfId="6591"/>
    <cellStyle name="40% - Ênfase2 7 7 2" xfId="14868"/>
    <cellStyle name="40% - Ênfase2 7 8" xfId="2514"/>
    <cellStyle name="40% - Ênfase2 7 8 2" xfId="10791"/>
    <cellStyle name="40% - Ênfase2 7 9" xfId="8744"/>
    <cellStyle name="40% - Ênfase2 8" xfId="394"/>
    <cellStyle name="40% - Ênfase2 8 2" xfId="382"/>
    <cellStyle name="40% - Ênfase2 8 2 2" xfId="1462"/>
    <cellStyle name="40% - Ênfase2 8 2 2 2" xfId="5552"/>
    <cellStyle name="40% - Ênfase2 8 2 2 2 2" xfId="13829"/>
    <cellStyle name="40% - Ênfase2 8 2 2 3" xfId="7576"/>
    <cellStyle name="40% - Ênfase2 8 2 2 3 2" xfId="15853"/>
    <cellStyle name="40% - Ênfase2 8 2 2 4" xfId="3518"/>
    <cellStyle name="40% - Ênfase2 8 2 2 4 2" xfId="11795"/>
    <cellStyle name="40% - Ênfase2 8 2 2 5" xfId="9746"/>
    <cellStyle name="40% - Ênfase2 8 2 3" xfId="952"/>
    <cellStyle name="40% - Ênfase2 8 2 3 2" xfId="5055"/>
    <cellStyle name="40% - Ênfase2 8 2 3 2 2" xfId="13332"/>
    <cellStyle name="40% - Ênfase2 8 2 3 3" xfId="7080"/>
    <cellStyle name="40% - Ênfase2 8 2 3 3 2" xfId="15357"/>
    <cellStyle name="40% - Ênfase2 8 2 3 4" xfId="3012"/>
    <cellStyle name="40% - Ênfase2 8 2 3 4 2" xfId="11289"/>
    <cellStyle name="40% - Ênfase2 8 2 3 5" xfId="9241"/>
    <cellStyle name="40% - Ênfase2 8 2 4" xfId="2002"/>
    <cellStyle name="40% - Ênfase2 8 2 4 2" xfId="6088"/>
    <cellStyle name="40% - Ênfase2 8 2 4 2 2" xfId="14365"/>
    <cellStyle name="40% - Ênfase2 8 2 4 3" xfId="8088"/>
    <cellStyle name="40% - Ênfase2 8 2 4 3 2" xfId="16365"/>
    <cellStyle name="40% - Ênfase2 8 2 4 4" xfId="4055"/>
    <cellStyle name="40% - Ênfase2 8 2 4 4 2" xfId="12332"/>
    <cellStyle name="40% - Ênfase2 8 2 4 5" xfId="10283"/>
    <cellStyle name="40% - Ênfase2 8 2 5" xfId="4552"/>
    <cellStyle name="40% - Ênfase2 8 2 5 2" xfId="12829"/>
    <cellStyle name="40% - Ênfase2 8 2 6" xfId="6582"/>
    <cellStyle name="40% - Ênfase2 8 2 6 2" xfId="14859"/>
    <cellStyle name="40% - Ênfase2 8 2 7" xfId="2505"/>
    <cellStyle name="40% - Ênfase2 8 2 7 2" xfId="10782"/>
    <cellStyle name="40% - Ênfase2 8 2 8" xfId="8735"/>
    <cellStyle name="40% - Ênfase2 8 3" xfId="1472"/>
    <cellStyle name="40% - Ênfase2 8 3 2" xfId="5562"/>
    <cellStyle name="40% - Ênfase2 8 3 2 2" xfId="13839"/>
    <cellStyle name="40% - Ênfase2 8 3 3" xfId="7586"/>
    <cellStyle name="40% - Ênfase2 8 3 3 2" xfId="15863"/>
    <cellStyle name="40% - Ênfase2 8 3 4" xfId="3528"/>
    <cellStyle name="40% - Ênfase2 8 3 4 2" xfId="11805"/>
    <cellStyle name="40% - Ênfase2 8 3 5" xfId="9756"/>
    <cellStyle name="40% - Ênfase2 8 4" xfId="962"/>
    <cellStyle name="40% - Ênfase2 8 4 2" xfId="5065"/>
    <cellStyle name="40% - Ênfase2 8 4 2 2" xfId="13342"/>
    <cellStyle name="40% - Ênfase2 8 4 3" xfId="7090"/>
    <cellStyle name="40% - Ênfase2 8 4 3 2" xfId="15367"/>
    <cellStyle name="40% - Ênfase2 8 4 4" xfId="3022"/>
    <cellStyle name="40% - Ênfase2 8 4 4 2" xfId="11299"/>
    <cellStyle name="40% - Ênfase2 8 4 5" xfId="9251"/>
    <cellStyle name="40% - Ênfase2 8 5" xfId="2012"/>
    <cellStyle name="40% - Ênfase2 8 5 2" xfId="6098"/>
    <cellStyle name="40% - Ênfase2 8 5 2 2" xfId="14375"/>
    <cellStyle name="40% - Ênfase2 8 5 3" xfId="8098"/>
    <cellStyle name="40% - Ênfase2 8 5 3 2" xfId="16375"/>
    <cellStyle name="40% - Ênfase2 8 5 4" xfId="4065"/>
    <cellStyle name="40% - Ênfase2 8 5 4 2" xfId="12342"/>
    <cellStyle name="40% - Ênfase2 8 5 5" xfId="10293"/>
    <cellStyle name="40% - Ênfase2 8 6" xfId="4562"/>
    <cellStyle name="40% - Ênfase2 8 6 2" xfId="12839"/>
    <cellStyle name="40% - Ênfase2 8 7" xfId="6592"/>
    <cellStyle name="40% - Ênfase2 8 7 2" xfId="14869"/>
    <cellStyle name="40% - Ênfase2 8 8" xfId="2515"/>
    <cellStyle name="40% - Ênfase2 8 8 2" xfId="10792"/>
    <cellStyle name="40% - Ênfase2 8 9" xfId="8745"/>
    <cellStyle name="40% - Ênfase2 9" xfId="395"/>
    <cellStyle name="40% - Ênfase2 9 2" xfId="86"/>
    <cellStyle name="40% - Ênfase2 9 2 2" xfId="1183"/>
    <cellStyle name="40% - Ênfase2 9 2 2 2" xfId="5274"/>
    <cellStyle name="40% - Ênfase2 9 2 2 2 2" xfId="13551"/>
    <cellStyle name="40% - Ênfase2 9 2 2 3" xfId="7299"/>
    <cellStyle name="40% - Ênfase2 9 2 2 3 2" xfId="15576"/>
    <cellStyle name="40% - Ênfase2 9 2 2 4" xfId="3239"/>
    <cellStyle name="40% - Ênfase2 9 2 2 4 2" xfId="11516"/>
    <cellStyle name="40% - Ênfase2 9 2 2 5" xfId="9467"/>
    <cellStyle name="40% - Ênfase2 9 2 3" xfId="673"/>
    <cellStyle name="40% - Ênfase2 9 2 3 2" xfId="4778"/>
    <cellStyle name="40% - Ênfase2 9 2 3 2 2" xfId="13055"/>
    <cellStyle name="40% - Ênfase2 9 2 3 3" xfId="6803"/>
    <cellStyle name="40% - Ênfase2 9 2 3 3 2" xfId="15080"/>
    <cellStyle name="40% - Ênfase2 9 2 3 4" xfId="2733"/>
    <cellStyle name="40% - Ênfase2 9 2 3 4 2" xfId="11010"/>
    <cellStyle name="40% - Ênfase2 9 2 3 5" xfId="8962"/>
    <cellStyle name="40% - Ênfase2 9 2 4" xfId="1724"/>
    <cellStyle name="40% - Ênfase2 9 2 4 2" xfId="5811"/>
    <cellStyle name="40% - Ênfase2 9 2 4 2 2" xfId="14088"/>
    <cellStyle name="40% - Ênfase2 9 2 4 3" xfId="7811"/>
    <cellStyle name="40% - Ênfase2 9 2 4 3 2" xfId="16088"/>
    <cellStyle name="40% - Ênfase2 9 2 4 4" xfId="3777"/>
    <cellStyle name="40% - Ênfase2 9 2 4 4 2" xfId="12054"/>
    <cellStyle name="40% - Ênfase2 9 2 4 5" xfId="10005"/>
    <cellStyle name="40% - Ênfase2 9 2 5" xfId="4274"/>
    <cellStyle name="40% - Ênfase2 9 2 5 2" xfId="12551"/>
    <cellStyle name="40% - Ênfase2 9 2 6" xfId="6305"/>
    <cellStyle name="40% - Ênfase2 9 2 6 2" xfId="14582"/>
    <cellStyle name="40% - Ênfase2 9 2 7" xfId="2225"/>
    <cellStyle name="40% - Ênfase2 9 2 7 2" xfId="10502"/>
    <cellStyle name="40% - Ênfase2 9 2 8" xfId="8456"/>
    <cellStyle name="40% - Ênfase2 9 3" xfId="1473"/>
    <cellStyle name="40% - Ênfase2 9 3 2" xfId="5563"/>
    <cellStyle name="40% - Ênfase2 9 3 2 2" xfId="13840"/>
    <cellStyle name="40% - Ênfase2 9 3 3" xfId="7587"/>
    <cellStyle name="40% - Ênfase2 9 3 3 2" xfId="15864"/>
    <cellStyle name="40% - Ênfase2 9 3 4" xfId="3529"/>
    <cellStyle name="40% - Ênfase2 9 3 4 2" xfId="11806"/>
    <cellStyle name="40% - Ênfase2 9 3 5" xfId="9757"/>
    <cellStyle name="40% - Ênfase2 9 4" xfId="963"/>
    <cellStyle name="40% - Ênfase2 9 4 2" xfId="5066"/>
    <cellStyle name="40% - Ênfase2 9 4 2 2" xfId="13343"/>
    <cellStyle name="40% - Ênfase2 9 4 3" xfId="7091"/>
    <cellStyle name="40% - Ênfase2 9 4 3 2" xfId="15368"/>
    <cellStyle name="40% - Ênfase2 9 4 4" xfId="3023"/>
    <cellStyle name="40% - Ênfase2 9 4 4 2" xfId="11300"/>
    <cellStyle name="40% - Ênfase2 9 4 5" xfId="9252"/>
    <cellStyle name="40% - Ênfase2 9 5" xfId="2013"/>
    <cellStyle name="40% - Ênfase2 9 5 2" xfId="6099"/>
    <cellStyle name="40% - Ênfase2 9 5 2 2" xfId="14376"/>
    <cellStyle name="40% - Ênfase2 9 5 3" xfId="8099"/>
    <cellStyle name="40% - Ênfase2 9 5 3 2" xfId="16376"/>
    <cellStyle name="40% - Ênfase2 9 5 4" xfId="4066"/>
    <cellStyle name="40% - Ênfase2 9 5 4 2" xfId="12343"/>
    <cellStyle name="40% - Ênfase2 9 5 5" xfId="10294"/>
    <cellStyle name="40% - Ênfase2 9 6" xfId="4563"/>
    <cellStyle name="40% - Ênfase2 9 6 2" xfId="12840"/>
    <cellStyle name="40% - Ênfase2 9 7" xfId="6593"/>
    <cellStyle name="40% - Ênfase2 9 7 2" xfId="14870"/>
    <cellStyle name="40% - Ênfase2 9 8" xfId="2516"/>
    <cellStyle name="40% - Ênfase2 9 8 2" xfId="10793"/>
    <cellStyle name="40% - Ênfase2 9 9" xfId="8746"/>
    <cellStyle name="40% - Ênfase3 10" xfId="177"/>
    <cellStyle name="40% - Ênfase3 10 2" xfId="380"/>
    <cellStyle name="40% - Ênfase3 10 2 2" xfId="1460"/>
    <cellStyle name="40% - Ênfase3 10 2 2 2" xfId="5550"/>
    <cellStyle name="40% - Ênfase3 10 2 2 2 2" xfId="13827"/>
    <cellStyle name="40% - Ênfase3 10 2 2 3" xfId="7574"/>
    <cellStyle name="40% - Ênfase3 10 2 2 3 2" xfId="15851"/>
    <cellStyle name="40% - Ênfase3 10 2 2 4" xfId="3516"/>
    <cellStyle name="40% - Ênfase3 10 2 2 4 2" xfId="11793"/>
    <cellStyle name="40% - Ênfase3 10 2 2 5" xfId="9744"/>
    <cellStyle name="40% - Ênfase3 10 2 3" xfId="950"/>
    <cellStyle name="40% - Ênfase3 10 2 3 2" xfId="5053"/>
    <cellStyle name="40% - Ênfase3 10 2 3 2 2" xfId="13330"/>
    <cellStyle name="40% - Ênfase3 10 2 3 3" xfId="7078"/>
    <cellStyle name="40% - Ênfase3 10 2 3 3 2" xfId="15355"/>
    <cellStyle name="40% - Ênfase3 10 2 3 4" xfId="3010"/>
    <cellStyle name="40% - Ênfase3 10 2 3 4 2" xfId="11287"/>
    <cellStyle name="40% - Ênfase3 10 2 3 5" xfId="9239"/>
    <cellStyle name="40% - Ênfase3 10 2 4" xfId="2000"/>
    <cellStyle name="40% - Ênfase3 10 2 4 2" xfId="6086"/>
    <cellStyle name="40% - Ênfase3 10 2 4 2 2" xfId="14363"/>
    <cellStyle name="40% - Ênfase3 10 2 4 3" xfId="8086"/>
    <cellStyle name="40% - Ênfase3 10 2 4 3 2" xfId="16363"/>
    <cellStyle name="40% - Ênfase3 10 2 4 4" xfId="4053"/>
    <cellStyle name="40% - Ênfase3 10 2 4 4 2" xfId="12330"/>
    <cellStyle name="40% - Ênfase3 10 2 4 5" xfId="10281"/>
    <cellStyle name="40% - Ênfase3 10 2 5" xfId="4550"/>
    <cellStyle name="40% - Ênfase3 10 2 5 2" xfId="12827"/>
    <cellStyle name="40% - Ênfase3 10 2 6" xfId="6580"/>
    <cellStyle name="40% - Ênfase3 10 2 6 2" xfId="14857"/>
    <cellStyle name="40% - Ênfase3 10 2 7" xfId="2503"/>
    <cellStyle name="40% - Ênfase3 10 2 7 2" xfId="10780"/>
    <cellStyle name="40% - Ênfase3 10 2 8" xfId="8733"/>
    <cellStyle name="40% - Ênfase3 10 3" xfId="1271"/>
    <cellStyle name="40% - Ênfase3 10 3 2" xfId="5362"/>
    <cellStyle name="40% - Ênfase3 10 3 2 2" xfId="13639"/>
    <cellStyle name="40% - Ênfase3 10 3 3" xfId="7387"/>
    <cellStyle name="40% - Ênfase3 10 3 3 2" xfId="15664"/>
    <cellStyle name="40% - Ênfase3 10 3 4" xfId="3327"/>
    <cellStyle name="40% - Ênfase3 10 3 4 2" xfId="11604"/>
    <cellStyle name="40% - Ênfase3 10 3 5" xfId="9555"/>
    <cellStyle name="40% - Ênfase3 10 4" xfId="762"/>
    <cellStyle name="40% - Ênfase3 10 4 2" xfId="4866"/>
    <cellStyle name="40% - Ênfase3 10 4 2 2" xfId="13143"/>
    <cellStyle name="40% - Ênfase3 10 4 3" xfId="6891"/>
    <cellStyle name="40% - Ênfase3 10 4 3 2" xfId="15168"/>
    <cellStyle name="40% - Ênfase3 10 4 4" xfId="2822"/>
    <cellStyle name="40% - Ênfase3 10 4 4 2" xfId="11099"/>
    <cellStyle name="40% - Ênfase3 10 4 5" xfId="9051"/>
    <cellStyle name="40% - Ênfase3 10 5" xfId="1812"/>
    <cellStyle name="40% - Ênfase3 10 5 2" xfId="5899"/>
    <cellStyle name="40% - Ênfase3 10 5 2 2" xfId="14176"/>
    <cellStyle name="40% - Ênfase3 10 5 3" xfId="7899"/>
    <cellStyle name="40% - Ênfase3 10 5 3 2" xfId="16176"/>
    <cellStyle name="40% - Ênfase3 10 5 4" xfId="3865"/>
    <cellStyle name="40% - Ênfase3 10 5 4 2" xfId="12142"/>
    <cellStyle name="40% - Ênfase3 10 5 5" xfId="10093"/>
    <cellStyle name="40% - Ênfase3 10 6" xfId="4362"/>
    <cellStyle name="40% - Ênfase3 10 6 2" xfId="12639"/>
    <cellStyle name="40% - Ênfase3 10 7" xfId="6393"/>
    <cellStyle name="40% - Ênfase3 10 7 2" xfId="14670"/>
    <cellStyle name="40% - Ênfase3 10 8" xfId="2313"/>
    <cellStyle name="40% - Ênfase3 10 8 2" xfId="10590"/>
    <cellStyle name="40% - Ênfase3 10 9" xfId="8544"/>
    <cellStyle name="40% - Ênfase3 11" xfId="396"/>
    <cellStyle name="40% - Ênfase3 11 2" xfId="1474"/>
    <cellStyle name="40% - Ênfase3 11 2 2" xfId="5564"/>
    <cellStyle name="40% - Ênfase3 11 2 2 2" xfId="13841"/>
    <cellStyle name="40% - Ênfase3 11 2 3" xfId="7588"/>
    <cellStyle name="40% - Ênfase3 11 2 3 2" xfId="15865"/>
    <cellStyle name="40% - Ênfase3 11 2 4" xfId="3530"/>
    <cellStyle name="40% - Ênfase3 11 2 4 2" xfId="11807"/>
    <cellStyle name="40% - Ênfase3 11 2 5" xfId="9758"/>
    <cellStyle name="40% - Ênfase3 11 3" xfId="964"/>
    <cellStyle name="40% - Ênfase3 11 3 2" xfId="5067"/>
    <cellStyle name="40% - Ênfase3 11 3 2 2" xfId="13344"/>
    <cellStyle name="40% - Ênfase3 11 3 3" xfId="7092"/>
    <cellStyle name="40% - Ênfase3 11 3 3 2" xfId="15369"/>
    <cellStyle name="40% - Ênfase3 11 3 4" xfId="3024"/>
    <cellStyle name="40% - Ênfase3 11 3 4 2" xfId="11301"/>
    <cellStyle name="40% - Ênfase3 11 3 5" xfId="9253"/>
    <cellStyle name="40% - Ênfase3 11 4" xfId="2014"/>
    <cellStyle name="40% - Ênfase3 11 4 2" xfId="6100"/>
    <cellStyle name="40% - Ênfase3 11 4 2 2" xfId="14377"/>
    <cellStyle name="40% - Ênfase3 11 4 3" xfId="8100"/>
    <cellStyle name="40% - Ênfase3 11 4 3 2" xfId="16377"/>
    <cellStyle name="40% - Ênfase3 11 4 4" xfId="4067"/>
    <cellStyle name="40% - Ênfase3 11 4 4 2" xfId="12344"/>
    <cellStyle name="40% - Ênfase3 11 4 5" xfId="10295"/>
    <cellStyle name="40% - Ênfase3 11 5" xfId="4564"/>
    <cellStyle name="40% - Ênfase3 11 5 2" xfId="12841"/>
    <cellStyle name="40% - Ênfase3 11 6" xfId="6594"/>
    <cellStyle name="40% - Ênfase3 11 6 2" xfId="14871"/>
    <cellStyle name="40% - Ênfase3 11 7" xfId="2517"/>
    <cellStyle name="40% - Ênfase3 11 7 2" xfId="10794"/>
    <cellStyle name="40% - Ênfase3 11 8" xfId="8747"/>
    <cellStyle name="40% - Ênfase3 12" xfId="397"/>
    <cellStyle name="40% - Ênfase3 12 2" xfId="1475"/>
    <cellStyle name="40% - Ênfase3 12 2 2" xfId="5565"/>
    <cellStyle name="40% - Ênfase3 12 2 2 2" xfId="13842"/>
    <cellStyle name="40% - Ênfase3 12 2 3" xfId="7589"/>
    <cellStyle name="40% - Ênfase3 12 2 3 2" xfId="15866"/>
    <cellStyle name="40% - Ênfase3 12 2 4" xfId="3531"/>
    <cellStyle name="40% - Ênfase3 12 2 4 2" xfId="11808"/>
    <cellStyle name="40% - Ênfase3 12 2 5" xfId="9759"/>
    <cellStyle name="40% - Ênfase3 12 3" xfId="965"/>
    <cellStyle name="40% - Ênfase3 12 3 2" xfId="5068"/>
    <cellStyle name="40% - Ênfase3 12 3 2 2" xfId="13345"/>
    <cellStyle name="40% - Ênfase3 12 3 3" xfId="7093"/>
    <cellStyle name="40% - Ênfase3 12 3 3 2" xfId="15370"/>
    <cellStyle name="40% - Ênfase3 12 3 4" xfId="3025"/>
    <cellStyle name="40% - Ênfase3 12 3 4 2" xfId="11302"/>
    <cellStyle name="40% - Ênfase3 12 3 5" xfId="9254"/>
    <cellStyle name="40% - Ênfase3 12 4" xfId="2015"/>
    <cellStyle name="40% - Ênfase3 12 4 2" xfId="6101"/>
    <cellStyle name="40% - Ênfase3 12 4 2 2" xfId="14378"/>
    <cellStyle name="40% - Ênfase3 12 4 3" xfId="8101"/>
    <cellStyle name="40% - Ênfase3 12 4 3 2" xfId="16378"/>
    <cellStyle name="40% - Ênfase3 12 4 4" xfId="4068"/>
    <cellStyle name="40% - Ênfase3 12 4 4 2" xfId="12345"/>
    <cellStyle name="40% - Ênfase3 12 4 5" xfId="10296"/>
    <cellStyle name="40% - Ênfase3 12 5" xfId="4565"/>
    <cellStyle name="40% - Ênfase3 12 5 2" xfId="12842"/>
    <cellStyle name="40% - Ênfase3 12 6" xfId="6595"/>
    <cellStyle name="40% - Ênfase3 12 6 2" xfId="14872"/>
    <cellStyle name="40% - Ênfase3 12 7" xfId="2518"/>
    <cellStyle name="40% - Ênfase3 12 7 2" xfId="10795"/>
    <cellStyle name="40% - Ênfase3 12 8" xfId="8748"/>
    <cellStyle name="40% - Ênfase3 13" xfId="398"/>
    <cellStyle name="40% - Ênfase3 13 2" xfId="1476"/>
    <cellStyle name="40% - Ênfase3 13 2 2" xfId="5566"/>
    <cellStyle name="40% - Ênfase3 13 2 2 2" xfId="13843"/>
    <cellStyle name="40% - Ênfase3 13 2 3" xfId="7590"/>
    <cellStyle name="40% - Ênfase3 13 2 3 2" xfId="15867"/>
    <cellStyle name="40% - Ênfase3 13 2 4" xfId="3532"/>
    <cellStyle name="40% - Ênfase3 13 2 4 2" xfId="11809"/>
    <cellStyle name="40% - Ênfase3 13 2 5" xfId="9760"/>
    <cellStyle name="40% - Ênfase3 13 3" xfId="966"/>
    <cellStyle name="40% - Ênfase3 13 3 2" xfId="5069"/>
    <cellStyle name="40% - Ênfase3 13 3 2 2" xfId="13346"/>
    <cellStyle name="40% - Ênfase3 13 3 3" xfId="7094"/>
    <cellStyle name="40% - Ênfase3 13 3 3 2" xfId="15371"/>
    <cellStyle name="40% - Ênfase3 13 3 4" xfId="3026"/>
    <cellStyle name="40% - Ênfase3 13 3 4 2" xfId="11303"/>
    <cellStyle name="40% - Ênfase3 13 3 5" xfId="9255"/>
    <cellStyle name="40% - Ênfase3 13 4" xfId="2016"/>
    <cellStyle name="40% - Ênfase3 13 4 2" xfId="6102"/>
    <cellStyle name="40% - Ênfase3 13 4 2 2" xfId="14379"/>
    <cellStyle name="40% - Ênfase3 13 4 3" xfId="8102"/>
    <cellStyle name="40% - Ênfase3 13 4 3 2" xfId="16379"/>
    <cellStyle name="40% - Ênfase3 13 4 4" xfId="4069"/>
    <cellStyle name="40% - Ênfase3 13 4 4 2" xfId="12346"/>
    <cellStyle name="40% - Ênfase3 13 4 5" xfId="10297"/>
    <cellStyle name="40% - Ênfase3 13 5" xfId="4566"/>
    <cellStyle name="40% - Ênfase3 13 5 2" xfId="12843"/>
    <cellStyle name="40% - Ênfase3 13 6" xfId="6596"/>
    <cellStyle name="40% - Ênfase3 13 6 2" xfId="14873"/>
    <cellStyle name="40% - Ênfase3 13 7" xfId="2519"/>
    <cellStyle name="40% - Ênfase3 13 7 2" xfId="10796"/>
    <cellStyle name="40% - Ênfase3 13 8" xfId="8749"/>
    <cellStyle name="40% - Ênfase3 14" xfId="399"/>
    <cellStyle name="40% - Ênfase3 14 2" xfId="1477"/>
    <cellStyle name="40% - Ênfase3 14 2 2" xfId="5567"/>
    <cellStyle name="40% - Ênfase3 14 2 2 2" xfId="13844"/>
    <cellStyle name="40% - Ênfase3 14 2 3" xfId="7591"/>
    <cellStyle name="40% - Ênfase3 14 2 3 2" xfId="15868"/>
    <cellStyle name="40% - Ênfase3 14 2 4" xfId="3533"/>
    <cellStyle name="40% - Ênfase3 14 2 4 2" xfId="11810"/>
    <cellStyle name="40% - Ênfase3 14 2 5" xfId="9761"/>
    <cellStyle name="40% - Ênfase3 14 3" xfId="967"/>
    <cellStyle name="40% - Ênfase3 14 3 2" xfId="5070"/>
    <cellStyle name="40% - Ênfase3 14 3 2 2" xfId="13347"/>
    <cellStyle name="40% - Ênfase3 14 3 3" xfId="7095"/>
    <cellStyle name="40% - Ênfase3 14 3 3 2" xfId="15372"/>
    <cellStyle name="40% - Ênfase3 14 3 4" xfId="3027"/>
    <cellStyle name="40% - Ênfase3 14 3 4 2" xfId="11304"/>
    <cellStyle name="40% - Ênfase3 14 3 5" xfId="9256"/>
    <cellStyle name="40% - Ênfase3 14 4" xfId="2017"/>
    <cellStyle name="40% - Ênfase3 14 4 2" xfId="6103"/>
    <cellStyle name="40% - Ênfase3 14 4 2 2" xfId="14380"/>
    <cellStyle name="40% - Ênfase3 14 4 3" xfId="8103"/>
    <cellStyle name="40% - Ênfase3 14 4 3 2" xfId="16380"/>
    <cellStyle name="40% - Ênfase3 14 4 4" xfId="4070"/>
    <cellStyle name="40% - Ênfase3 14 4 4 2" xfId="12347"/>
    <cellStyle name="40% - Ênfase3 14 4 5" xfId="10298"/>
    <cellStyle name="40% - Ênfase3 14 5" xfId="4567"/>
    <cellStyle name="40% - Ênfase3 14 5 2" xfId="12844"/>
    <cellStyle name="40% - Ênfase3 14 6" xfId="6597"/>
    <cellStyle name="40% - Ênfase3 14 6 2" xfId="14874"/>
    <cellStyle name="40% - Ênfase3 14 7" xfId="2520"/>
    <cellStyle name="40% - Ênfase3 14 7 2" xfId="10797"/>
    <cellStyle name="40% - Ênfase3 14 8" xfId="8750"/>
    <cellStyle name="40% - Ênfase3 15" xfId="400"/>
    <cellStyle name="40% - Ênfase3 15 2" xfId="1478"/>
    <cellStyle name="40% - Ênfase3 15 2 2" xfId="5568"/>
    <cellStyle name="40% - Ênfase3 15 2 2 2" xfId="13845"/>
    <cellStyle name="40% - Ênfase3 15 2 3" xfId="7592"/>
    <cellStyle name="40% - Ênfase3 15 2 3 2" xfId="15869"/>
    <cellStyle name="40% - Ênfase3 15 2 4" xfId="3534"/>
    <cellStyle name="40% - Ênfase3 15 2 4 2" xfId="11811"/>
    <cellStyle name="40% - Ênfase3 15 2 5" xfId="9762"/>
    <cellStyle name="40% - Ênfase3 15 3" xfId="968"/>
    <cellStyle name="40% - Ênfase3 15 3 2" xfId="5071"/>
    <cellStyle name="40% - Ênfase3 15 3 2 2" xfId="13348"/>
    <cellStyle name="40% - Ênfase3 15 3 3" xfId="7096"/>
    <cellStyle name="40% - Ênfase3 15 3 3 2" xfId="15373"/>
    <cellStyle name="40% - Ênfase3 15 3 4" xfId="3028"/>
    <cellStyle name="40% - Ênfase3 15 3 4 2" xfId="11305"/>
    <cellStyle name="40% - Ênfase3 15 3 5" xfId="9257"/>
    <cellStyle name="40% - Ênfase3 15 4" xfId="2018"/>
    <cellStyle name="40% - Ênfase3 15 4 2" xfId="6104"/>
    <cellStyle name="40% - Ênfase3 15 4 2 2" xfId="14381"/>
    <cellStyle name="40% - Ênfase3 15 4 3" xfId="8104"/>
    <cellStyle name="40% - Ênfase3 15 4 3 2" xfId="16381"/>
    <cellStyle name="40% - Ênfase3 15 4 4" xfId="4071"/>
    <cellStyle name="40% - Ênfase3 15 4 4 2" xfId="12348"/>
    <cellStyle name="40% - Ênfase3 15 4 5" xfId="10299"/>
    <cellStyle name="40% - Ênfase3 15 5" xfId="4568"/>
    <cellStyle name="40% - Ênfase3 15 5 2" xfId="12845"/>
    <cellStyle name="40% - Ênfase3 15 6" xfId="6598"/>
    <cellStyle name="40% - Ênfase3 15 6 2" xfId="14875"/>
    <cellStyle name="40% - Ênfase3 15 7" xfId="2521"/>
    <cellStyle name="40% - Ênfase3 15 7 2" xfId="10798"/>
    <cellStyle name="40% - Ênfase3 15 8" xfId="8751"/>
    <cellStyle name="40% - Ênfase3 16" xfId="198"/>
    <cellStyle name="40% - Ênfase3 16 2" xfId="1291"/>
    <cellStyle name="40% - Ênfase3 16 2 2" xfId="5381"/>
    <cellStyle name="40% - Ênfase3 16 2 2 2" xfId="13658"/>
    <cellStyle name="40% - Ênfase3 16 2 3" xfId="7406"/>
    <cellStyle name="40% - Ênfase3 16 2 3 2" xfId="15683"/>
    <cellStyle name="40% - Ênfase3 16 2 4" xfId="3347"/>
    <cellStyle name="40% - Ênfase3 16 2 4 2" xfId="11624"/>
    <cellStyle name="40% - Ênfase3 16 2 5" xfId="9575"/>
    <cellStyle name="40% - Ênfase3 16 3" xfId="782"/>
    <cellStyle name="40% - Ênfase3 16 3 2" xfId="4885"/>
    <cellStyle name="40% - Ênfase3 16 3 2 2" xfId="13162"/>
    <cellStyle name="40% - Ênfase3 16 3 3" xfId="6910"/>
    <cellStyle name="40% - Ênfase3 16 3 3 2" xfId="15187"/>
    <cellStyle name="40% - Ênfase3 16 3 4" xfId="2842"/>
    <cellStyle name="40% - Ênfase3 16 3 4 2" xfId="11119"/>
    <cellStyle name="40% - Ênfase3 16 3 5" xfId="9071"/>
    <cellStyle name="40% - Ênfase3 16 4" xfId="1832"/>
    <cellStyle name="40% - Ênfase3 16 4 2" xfId="5918"/>
    <cellStyle name="40% - Ênfase3 16 4 2 2" xfId="14195"/>
    <cellStyle name="40% - Ênfase3 16 4 3" xfId="7918"/>
    <cellStyle name="40% - Ênfase3 16 4 3 2" xfId="16195"/>
    <cellStyle name="40% - Ênfase3 16 4 4" xfId="3885"/>
    <cellStyle name="40% - Ênfase3 16 4 4 2" xfId="12162"/>
    <cellStyle name="40% - Ênfase3 16 4 5" xfId="10113"/>
    <cellStyle name="40% - Ênfase3 16 5" xfId="4381"/>
    <cellStyle name="40% - Ênfase3 16 5 2" xfId="12658"/>
    <cellStyle name="40% - Ênfase3 16 6" xfId="6412"/>
    <cellStyle name="40% - Ênfase3 16 6 2" xfId="14689"/>
    <cellStyle name="40% - Ênfase3 16 7" xfId="2333"/>
    <cellStyle name="40% - Ênfase3 16 7 2" xfId="10610"/>
    <cellStyle name="40% - Ênfase3 16 8" xfId="8564"/>
    <cellStyle name="40% - Ênfase3 17" xfId="403"/>
    <cellStyle name="40% - Ênfase3 17 2" xfId="1481"/>
    <cellStyle name="40% - Ênfase3 17 2 2" xfId="5571"/>
    <cellStyle name="40% - Ênfase3 17 2 2 2" xfId="13848"/>
    <cellStyle name="40% - Ênfase3 17 2 3" xfId="7595"/>
    <cellStyle name="40% - Ênfase3 17 2 3 2" xfId="15872"/>
    <cellStyle name="40% - Ênfase3 17 2 4" xfId="3537"/>
    <cellStyle name="40% - Ênfase3 17 2 4 2" xfId="11814"/>
    <cellStyle name="40% - Ênfase3 17 2 5" xfId="9765"/>
    <cellStyle name="40% - Ênfase3 17 3" xfId="971"/>
    <cellStyle name="40% - Ênfase3 17 3 2" xfId="5074"/>
    <cellStyle name="40% - Ênfase3 17 3 2 2" xfId="13351"/>
    <cellStyle name="40% - Ênfase3 17 3 3" xfId="7099"/>
    <cellStyle name="40% - Ênfase3 17 3 3 2" xfId="15376"/>
    <cellStyle name="40% - Ênfase3 17 3 4" xfId="3031"/>
    <cellStyle name="40% - Ênfase3 17 3 4 2" xfId="11308"/>
    <cellStyle name="40% - Ênfase3 17 3 5" xfId="9260"/>
    <cellStyle name="40% - Ênfase3 17 4" xfId="2021"/>
    <cellStyle name="40% - Ênfase3 17 4 2" xfId="6107"/>
    <cellStyle name="40% - Ênfase3 17 4 2 2" xfId="14384"/>
    <cellStyle name="40% - Ênfase3 17 4 3" xfId="8107"/>
    <cellStyle name="40% - Ênfase3 17 4 3 2" xfId="16384"/>
    <cellStyle name="40% - Ênfase3 17 4 4" xfId="4074"/>
    <cellStyle name="40% - Ênfase3 17 4 4 2" xfId="12351"/>
    <cellStyle name="40% - Ênfase3 17 4 5" xfId="10302"/>
    <cellStyle name="40% - Ênfase3 17 5" xfId="4571"/>
    <cellStyle name="40% - Ênfase3 17 5 2" xfId="12848"/>
    <cellStyle name="40% - Ênfase3 17 6" xfId="6601"/>
    <cellStyle name="40% - Ênfase3 17 6 2" xfId="14878"/>
    <cellStyle name="40% - Ênfase3 17 7" xfId="2524"/>
    <cellStyle name="40% - Ênfase3 17 7 2" xfId="10801"/>
    <cellStyle name="40% - Ênfase3 17 8" xfId="8754"/>
    <cellStyle name="40% - Ênfase3 18" xfId="405"/>
    <cellStyle name="40% - Ênfase3 18 2" xfId="1482"/>
    <cellStyle name="40% - Ênfase3 18 2 2" xfId="5572"/>
    <cellStyle name="40% - Ênfase3 18 2 2 2" xfId="13849"/>
    <cellStyle name="40% - Ênfase3 18 2 3" xfId="7596"/>
    <cellStyle name="40% - Ênfase3 18 2 3 2" xfId="15873"/>
    <cellStyle name="40% - Ênfase3 18 2 4" xfId="3538"/>
    <cellStyle name="40% - Ênfase3 18 2 4 2" xfId="11815"/>
    <cellStyle name="40% - Ênfase3 18 2 5" xfId="9766"/>
    <cellStyle name="40% - Ênfase3 18 3" xfId="972"/>
    <cellStyle name="40% - Ênfase3 18 3 2" xfId="5075"/>
    <cellStyle name="40% - Ênfase3 18 3 2 2" xfId="13352"/>
    <cellStyle name="40% - Ênfase3 18 3 3" xfId="7100"/>
    <cellStyle name="40% - Ênfase3 18 3 3 2" xfId="15377"/>
    <cellStyle name="40% - Ênfase3 18 3 4" xfId="3032"/>
    <cellStyle name="40% - Ênfase3 18 3 4 2" xfId="11309"/>
    <cellStyle name="40% - Ênfase3 18 3 5" xfId="9261"/>
    <cellStyle name="40% - Ênfase3 18 4" xfId="2022"/>
    <cellStyle name="40% - Ênfase3 18 4 2" xfId="6108"/>
    <cellStyle name="40% - Ênfase3 18 4 2 2" xfId="14385"/>
    <cellStyle name="40% - Ênfase3 18 4 3" xfId="8108"/>
    <cellStyle name="40% - Ênfase3 18 4 3 2" xfId="16385"/>
    <cellStyle name="40% - Ênfase3 18 4 4" xfId="4075"/>
    <cellStyle name="40% - Ênfase3 18 4 4 2" xfId="12352"/>
    <cellStyle name="40% - Ênfase3 18 4 5" xfId="10303"/>
    <cellStyle name="40% - Ênfase3 18 5" xfId="4572"/>
    <cellStyle name="40% - Ênfase3 18 5 2" xfId="12849"/>
    <cellStyle name="40% - Ênfase3 18 6" xfId="6602"/>
    <cellStyle name="40% - Ênfase3 18 6 2" xfId="14879"/>
    <cellStyle name="40% - Ênfase3 18 7" xfId="2525"/>
    <cellStyle name="40% - Ênfase3 18 7 2" xfId="10802"/>
    <cellStyle name="40% - Ênfase3 18 8" xfId="8755"/>
    <cellStyle name="40% - Ênfase3 19" xfId="408"/>
    <cellStyle name="40% - Ênfase3 19 2" xfId="1484"/>
    <cellStyle name="40% - Ênfase3 19 2 2" xfId="5574"/>
    <cellStyle name="40% - Ênfase3 19 2 2 2" xfId="13851"/>
    <cellStyle name="40% - Ênfase3 19 2 3" xfId="7598"/>
    <cellStyle name="40% - Ênfase3 19 2 3 2" xfId="15875"/>
    <cellStyle name="40% - Ênfase3 19 2 4" xfId="3540"/>
    <cellStyle name="40% - Ênfase3 19 2 4 2" xfId="11817"/>
    <cellStyle name="40% - Ênfase3 19 2 5" xfId="9768"/>
    <cellStyle name="40% - Ênfase3 19 3" xfId="974"/>
    <cellStyle name="40% - Ênfase3 19 3 2" xfId="5077"/>
    <cellStyle name="40% - Ênfase3 19 3 2 2" xfId="13354"/>
    <cellStyle name="40% - Ênfase3 19 3 3" xfId="7102"/>
    <cellStyle name="40% - Ênfase3 19 3 3 2" xfId="15379"/>
    <cellStyle name="40% - Ênfase3 19 3 4" xfId="3034"/>
    <cellStyle name="40% - Ênfase3 19 3 4 2" xfId="11311"/>
    <cellStyle name="40% - Ênfase3 19 3 5" xfId="9263"/>
    <cellStyle name="40% - Ênfase3 19 4" xfId="2024"/>
    <cellStyle name="40% - Ênfase3 19 4 2" xfId="6110"/>
    <cellStyle name="40% - Ênfase3 19 4 2 2" xfId="14387"/>
    <cellStyle name="40% - Ênfase3 19 4 3" xfId="8110"/>
    <cellStyle name="40% - Ênfase3 19 4 3 2" xfId="16387"/>
    <cellStyle name="40% - Ênfase3 19 4 4" xfId="4077"/>
    <cellStyle name="40% - Ênfase3 19 4 4 2" xfId="12354"/>
    <cellStyle name="40% - Ênfase3 19 4 5" xfId="10305"/>
    <cellStyle name="40% - Ênfase3 19 5" xfId="4574"/>
    <cellStyle name="40% - Ênfase3 19 5 2" xfId="12851"/>
    <cellStyle name="40% - Ênfase3 19 6" xfId="6604"/>
    <cellStyle name="40% - Ênfase3 19 6 2" xfId="14881"/>
    <cellStyle name="40% - Ênfase3 19 7" xfId="2527"/>
    <cellStyle name="40% - Ênfase3 19 7 2" xfId="10804"/>
    <cellStyle name="40% - Ênfase3 19 8" xfId="8757"/>
    <cellStyle name="40% - Ênfase3 2" xfId="85"/>
    <cellStyle name="40% - Ênfase3 2 2" xfId="88"/>
    <cellStyle name="40% - Ênfase3 2 2 2" xfId="1185"/>
    <cellStyle name="40% - Ênfase3 2 2 2 2" xfId="5276"/>
    <cellStyle name="40% - Ênfase3 2 2 2 2 2" xfId="13553"/>
    <cellStyle name="40% - Ênfase3 2 2 2 3" xfId="7301"/>
    <cellStyle name="40% - Ênfase3 2 2 2 3 2" xfId="15578"/>
    <cellStyle name="40% - Ênfase3 2 2 2 4" xfId="3241"/>
    <cellStyle name="40% - Ênfase3 2 2 2 4 2" xfId="11518"/>
    <cellStyle name="40% - Ênfase3 2 2 2 5" xfId="9469"/>
    <cellStyle name="40% - Ênfase3 2 2 3" xfId="675"/>
    <cellStyle name="40% - Ênfase3 2 2 3 2" xfId="4780"/>
    <cellStyle name="40% - Ênfase3 2 2 3 2 2" xfId="13057"/>
    <cellStyle name="40% - Ênfase3 2 2 3 3" xfId="6805"/>
    <cellStyle name="40% - Ênfase3 2 2 3 3 2" xfId="15082"/>
    <cellStyle name="40% - Ênfase3 2 2 3 4" xfId="2735"/>
    <cellStyle name="40% - Ênfase3 2 2 3 4 2" xfId="11012"/>
    <cellStyle name="40% - Ênfase3 2 2 3 5" xfId="8964"/>
    <cellStyle name="40% - Ênfase3 2 2 4" xfId="1726"/>
    <cellStyle name="40% - Ênfase3 2 2 4 2" xfId="5813"/>
    <cellStyle name="40% - Ênfase3 2 2 4 2 2" xfId="14090"/>
    <cellStyle name="40% - Ênfase3 2 2 4 3" xfId="7813"/>
    <cellStyle name="40% - Ênfase3 2 2 4 3 2" xfId="16090"/>
    <cellStyle name="40% - Ênfase3 2 2 4 4" xfId="3779"/>
    <cellStyle name="40% - Ênfase3 2 2 4 4 2" xfId="12056"/>
    <cellStyle name="40% - Ênfase3 2 2 4 5" xfId="10007"/>
    <cellStyle name="40% - Ênfase3 2 2 5" xfId="4276"/>
    <cellStyle name="40% - Ênfase3 2 2 5 2" xfId="12553"/>
    <cellStyle name="40% - Ênfase3 2 2 6" xfId="6307"/>
    <cellStyle name="40% - Ênfase3 2 2 6 2" xfId="14584"/>
    <cellStyle name="40% - Ênfase3 2 2 7" xfId="2227"/>
    <cellStyle name="40% - Ênfase3 2 2 7 2" xfId="10504"/>
    <cellStyle name="40% - Ênfase3 2 2 8" xfId="8458"/>
    <cellStyle name="40% - Ênfase3 2 3" xfId="1182"/>
    <cellStyle name="40% - Ênfase3 2 3 2" xfId="5273"/>
    <cellStyle name="40% - Ênfase3 2 3 2 2" xfId="13550"/>
    <cellStyle name="40% - Ênfase3 2 3 3" xfId="7298"/>
    <cellStyle name="40% - Ênfase3 2 3 3 2" xfId="15575"/>
    <cellStyle name="40% - Ênfase3 2 3 4" xfId="3238"/>
    <cellStyle name="40% - Ênfase3 2 3 4 2" xfId="11515"/>
    <cellStyle name="40% - Ênfase3 2 3 5" xfId="9466"/>
    <cellStyle name="40% - Ênfase3 2 4" xfId="672"/>
    <cellStyle name="40% - Ênfase3 2 4 2" xfId="4777"/>
    <cellStyle name="40% - Ênfase3 2 4 2 2" xfId="13054"/>
    <cellStyle name="40% - Ênfase3 2 4 3" xfId="6802"/>
    <cellStyle name="40% - Ênfase3 2 4 3 2" xfId="15079"/>
    <cellStyle name="40% - Ênfase3 2 4 4" xfId="2732"/>
    <cellStyle name="40% - Ênfase3 2 4 4 2" xfId="11009"/>
    <cellStyle name="40% - Ênfase3 2 4 5" xfId="8961"/>
    <cellStyle name="40% - Ênfase3 2 5" xfId="1723"/>
    <cellStyle name="40% - Ênfase3 2 5 2" xfId="5810"/>
    <cellStyle name="40% - Ênfase3 2 5 2 2" xfId="14087"/>
    <cellStyle name="40% - Ênfase3 2 5 3" xfId="7810"/>
    <cellStyle name="40% - Ênfase3 2 5 3 2" xfId="16087"/>
    <cellStyle name="40% - Ênfase3 2 5 4" xfId="3776"/>
    <cellStyle name="40% - Ênfase3 2 5 4 2" xfId="12053"/>
    <cellStyle name="40% - Ênfase3 2 5 5" xfId="10004"/>
    <cellStyle name="40% - Ênfase3 2 6" xfId="4273"/>
    <cellStyle name="40% - Ênfase3 2 6 2" xfId="12550"/>
    <cellStyle name="40% - Ênfase3 2 7" xfId="6304"/>
    <cellStyle name="40% - Ênfase3 2 7 2" xfId="14581"/>
    <cellStyle name="40% - Ênfase3 2 8" xfId="2224"/>
    <cellStyle name="40% - Ênfase3 2 8 2" xfId="10501"/>
    <cellStyle name="40% - Ênfase3 2 9" xfId="8455"/>
    <cellStyle name="40% - Ênfase3 20" xfId="401"/>
    <cellStyle name="40% - Ênfase3 20 2" xfId="1479"/>
    <cellStyle name="40% - Ênfase3 20 2 2" xfId="5569"/>
    <cellStyle name="40% - Ênfase3 20 2 2 2" xfId="13846"/>
    <cellStyle name="40% - Ênfase3 20 2 3" xfId="7593"/>
    <cellStyle name="40% - Ênfase3 20 2 3 2" xfId="15870"/>
    <cellStyle name="40% - Ênfase3 20 2 4" xfId="3535"/>
    <cellStyle name="40% - Ênfase3 20 2 4 2" xfId="11812"/>
    <cellStyle name="40% - Ênfase3 20 2 5" xfId="9763"/>
    <cellStyle name="40% - Ênfase3 20 3" xfId="969"/>
    <cellStyle name="40% - Ênfase3 20 3 2" xfId="5072"/>
    <cellStyle name="40% - Ênfase3 20 3 2 2" xfId="13349"/>
    <cellStyle name="40% - Ênfase3 20 3 3" xfId="7097"/>
    <cellStyle name="40% - Ênfase3 20 3 3 2" xfId="15374"/>
    <cellStyle name="40% - Ênfase3 20 3 4" xfId="3029"/>
    <cellStyle name="40% - Ênfase3 20 3 4 2" xfId="11306"/>
    <cellStyle name="40% - Ênfase3 20 3 5" xfId="9258"/>
    <cellStyle name="40% - Ênfase3 20 4" xfId="2019"/>
    <cellStyle name="40% - Ênfase3 20 4 2" xfId="6105"/>
    <cellStyle name="40% - Ênfase3 20 4 2 2" xfId="14382"/>
    <cellStyle name="40% - Ênfase3 20 4 3" xfId="8105"/>
    <cellStyle name="40% - Ênfase3 20 4 3 2" xfId="16382"/>
    <cellStyle name="40% - Ênfase3 20 4 4" xfId="4072"/>
    <cellStyle name="40% - Ênfase3 20 4 4 2" xfId="12349"/>
    <cellStyle name="40% - Ênfase3 20 4 5" xfId="10300"/>
    <cellStyle name="40% - Ênfase3 20 5" xfId="4569"/>
    <cellStyle name="40% - Ênfase3 20 5 2" xfId="12846"/>
    <cellStyle name="40% - Ênfase3 20 6" xfId="6599"/>
    <cellStyle name="40% - Ênfase3 20 6 2" xfId="14876"/>
    <cellStyle name="40% - Ênfase3 20 7" xfId="2522"/>
    <cellStyle name="40% - Ênfase3 20 7 2" xfId="10799"/>
    <cellStyle name="40% - Ênfase3 20 8" xfId="8752"/>
    <cellStyle name="40% - Ênfase3 21" xfId="199"/>
    <cellStyle name="40% - Ênfase3 21 2" xfId="1292"/>
    <cellStyle name="40% - Ênfase3 21 2 2" xfId="5382"/>
    <cellStyle name="40% - Ênfase3 21 2 2 2" xfId="13659"/>
    <cellStyle name="40% - Ênfase3 21 2 3" xfId="7407"/>
    <cellStyle name="40% - Ênfase3 21 2 3 2" xfId="15684"/>
    <cellStyle name="40% - Ênfase3 21 2 4" xfId="3348"/>
    <cellStyle name="40% - Ênfase3 21 2 4 2" xfId="11625"/>
    <cellStyle name="40% - Ênfase3 21 2 5" xfId="9576"/>
    <cellStyle name="40% - Ênfase3 21 3" xfId="783"/>
    <cellStyle name="40% - Ênfase3 21 3 2" xfId="4886"/>
    <cellStyle name="40% - Ênfase3 21 3 2 2" xfId="13163"/>
    <cellStyle name="40% - Ênfase3 21 3 3" xfId="6911"/>
    <cellStyle name="40% - Ênfase3 21 3 3 2" xfId="15188"/>
    <cellStyle name="40% - Ênfase3 21 3 4" xfId="2843"/>
    <cellStyle name="40% - Ênfase3 21 3 4 2" xfId="11120"/>
    <cellStyle name="40% - Ênfase3 21 3 5" xfId="9072"/>
    <cellStyle name="40% - Ênfase3 21 4" xfId="1833"/>
    <cellStyle name="40% - Ênfase3 21 4 2" xfId="5919"/>
    <cellStyle name="40% - Ênfase3 21 4 2 2" xfId="14196"/>
    <cellStyle name="40% - Ênfase3 21 4 3" xfId="7919"/>
    <cellStyle name="40% - Ênfase3 21 4 3 2" xfId="16196"/>
    <cellStyle name="40% - Ênfase3 21 4 4" xfId="3886"/>
    <cellStyle name="40% - Ênfase3 21 4 4 2" xfId="12163"/>
    <cellStyle name="40% - Ênfase3 21 4 5" xfId="10114"/>
    <cellStyle name="40% - Ênfase3 21 5" xfId="4382"/>
    <cellStyle name="40% - Ênfase3 21 5 2" xfId="12659"/>
    <cellStyle name="40% - Ênfase3 21 6" xfId="6413"/>
    <cellStyle name="40% - Ênfase3 21 6 2" xfId="14690"/>
    <cellStyle name="40% - Ênfase3 21 7" xfId="2334"/>
    <cellStyle name="40% - Ênfase3 21 7 2" xfId="10611"/>
    <cellStyle name="40% - Ênfase3 21 8" xfId="8565"/>
    <cellStyle name="40% - Ênfase3 22" xfId="404"/>
    <cellStyle name="40% - Ênfase3 3" xfId="90"/>
    <cellStyle name="40% - Ênfase3 3 2" xfId="95"/>
    <cellStyle name="40% - Ênfase3 3 2 2" xfId="1192"/>
    <cellStyle name="40% - Ênfase3 3 2 2 2" xfId="5283"/>
    <cellStyle name="40% - Ênfase3 3 2 2 2 2" xfId="13560"/>
    <cellStyle name="40% - Ênfase3 3 2 2 3" xfId="7308"/>
    <cellStyle name="40% - Ênfase3 3 2 2 3 2" xfId="15585"/>
    <cellStyle name="40% - Ênfase3 3 2 2 4" xfId="3248"/>
    <cellStyle name="40% - Ênfase3 3 2 2 4 2" xfId="11525"/>
    <cellStyle name="40% - Ênfase3 3 2 2 5" xfId="9476"/>
    <cellStyle name="40% - Ênfase3 3 2 3" xfId="682"/>
    <cellStyle name="40% - Ênfase3 3 2 3 2" xfId="4787"/>
    <cellStyle name="40% - Ênfase3 3 2 3 2 2" xfId="13064"/>
    <cellStyle name="40% - Ênfase3 3 2 3 3" xfId="6812"/>
    <cellStyle name="40% - Ênfase3 3 2 3 3 2" xfId="15089"/>
    <cellStyle name="40% - Ênfase3 3 2 3 4" xfId="2742"/>
    <cellStyle name="40% - Ênfase3 3 2 3 4 2" xfId="11019"/>
    <cellStyle name="40% - Ênfase3 3 2 3 5" xfId="8971"/>
    <cellStyle name="40% - Ênfase3 3 2 4" xfId="1733"/>
    <cellStyle name="40% - Ênfase3 3 2 4 2" xfId="5820"/>
    <cellStyle name="40% - Ênfase3 3 2 4 2 2" xfId="14097"/>
    <cellStyle name="40% - Ênfase3 3 2 4 3" xfId="7820"/>
    <cellStyle name="40% - Ênfase3 3 2 4 3 2" xfId="16097"/>
    <cellStyle name="40% - Ênfase3 3 2 4 4" xfId="3786"/>
    <cellStyle name="40% - Ênfase3 3 2 4 4 2" xfId="12063"/>
    <cellStyle name="40% - Ênfase3 3 2 4 5" xfId="10014"/>
    <cellStyle name="40% - Ênfase3 3 2 5" xfId="4283"/>
    <cellStyle name="40% - Ênfase3 3 2 5 2" xfId="12560"/>
    <cellStyle name="40% - Ênfase3 3 2 6" xfId="6314"/>
    <cellStyle name="40% - Ênfase3 3 2 6 2" xfId="14591"/>
    <cellStyle name="40% - Ênfase3 3 2 7" xfId="2234"/>
    <cellStyle name="40% - Ênfase3 3 2 7 2" xfId="10511"/>
    <cellStyle name="40% - Ênfase3 3 2 8" xfId="8465"/>
    <cellStyle name="40% - Ênfase3 3 3" xfId="1187"/>
    <cellStyle name="40% - Ênfase3 3 3 2" xfId="5278"/>
    <cellStyle name="40% - Ênfase3 3 3 2 2" xfId="13555"/>
    <cellStyle name="40% - Ênfase3 3 3 3" xfId="7303"/>
    <cellStyle name="40% - Ênfase3 3 3 3 2" xfId="15580"/>
    <cellStyle name="40% - Ênfase3 3 3 4" xfId="3243"/>
    <cellStyle name="40% - Ênfase3 3 3 4 2" xfId="11520"/>
    <cellStyle name="40% - Ênfase3 3 3 5" xfId="9471"/>
    <cellStyle name="40% - Ênfase3 3 4" xfId="677"/>
    <cellStyle name="40% - Ênfase3 3 4 2" xfId="4782"/>
    <cellStyle name="40% - Ênfase3 3 4 2 2" xfId="13059"/>
    <cellStyle name="40% - Ênfase3 3 4 3" xfId="6807"/>
    <cellStyle name="40% - Ênfase3 3 4 3 2" xfId="15084"/>
    <cellStyle name="40% - Ênfase3 3 4 4" xfId="2737"/>
    <cellStyle name="40% - Ênfase3 3 4 4 2" xfId="11014"/>
    <cellStyle name="40% - Ênfase3 3 4 5" xfId="8966"/>
    <cellStyle name="40% - Ênfase3 3 5" xfId="1728"/>
    <cellStyle name="40% - Ênfase3 3 5 2" xfId="5815"/>
    <cellStyle name="40% - Ênfase3 3 5 2 2" xfId="14092"/>
    <cellStyle name="40% - Ênfase3 3 5 3" xfId="7815"/>
    <cellStyle name="40% - Ênfase3 3 5 3 2" xfId="16092"/>
    <cellStyle name="40% - Ênfase3 3 5 4" xfId="3781"/>
    <cellStyle name="40% - Ênfase3 3 5 4 2" xfId="12058"/>
    <cellStyle name="40% - Ênfase3 3 5 5" xfId="10009"/>
    <cellStyle name="40% - Ênfase3 3 6" xfId="4278"/>
    <cellStyle name="40% - Ênfase3 3 6 2" xfId="12555"/>
    <cellStyle name="40% - Ênfase3 3 7" xfId="6309"/>
    <cellStyle name="40% - Ênfase3 3 7 2" xfId="14586"/>
    <cellStyle name="40% - Ênfase3 3 8" xfId="2229"/>
    <cellStyle name="40% - Ênfase3 3 8 2" xfId="10506"/>
    <cellStyle name="40% - Ênfase3 3 9" xfId="8460"/>
    <cellStyle name="40% - Ênfase3 4" xfId="55"/>
    <cellStyle name="40% - Ênfase3 4 2" xfId="97"/>
    <cellStyle name="40% - Ênfase3 4 2 2" xfId="1194"/>
    <cellStyle name="40% - Ênfase3 4 2 2 2" xfId="5285"/>
    <cellStyle name="40% - Ênfase3 4 2 2 2 2" xfId="13562"/>
    <cellStyle name="40% - Ênfase3 4 2 2 3" xfId="7310"/>
    <cellStyle name="40% - Ênfase3 4 2 2 3 2" xfId="15587"/>
    <cellStyle name="40% - Ênfase3 4 2 2 4" xfId="3250"/>
    <cellStyle name="40% - Ênfase3 4 2 2 4 2" xfId="11527"/>
    <cellStyle name="40% - Ênfase3 4 2 2 5" xfId="9478"/>
    <cellStyle name="40% - Ênfase3 4 2 3" xfId="684"/>
    <cellStyle name="40% - Ênfase3 4 2 3 2" xfId="4789"/>
    <cellStyle name="40% - Ênfase3 4 2 3 2 2" xfId="13066"/>
    <cellStyle name="40% - Ênfase3 4 2 3 3" xfId="6814"/>
    <cellStyle name="40% - Ênfase3 4 2 3 3 2" xfId="15091"/>
    <cellStyle name="40% - Ênfase3 4 2 3 4" xfId="2744"/>
    <cellStyle name="40% - Ênfase3 4 2 3 4 2" xfId="11021"/>
    <cellStyle name="40% - Ênfase3 4 2 3 5" xfId="8973"/>
    <cellStyle name="40% - Ênfase3 4 2 4" xfId="1735"/>
    <cellStyle name="40% - Ênfase3 4 2 4 2" xfId="5822"/>
    <cellStyle name="40% - Ênfase3 4 2 4 2 2" xfId="14099"/>
    <cellStyle name="40% - Ênfase3 4 2 4 3" xfId="7822"/>
    <cellStyle name="40% - Ênfase3 4 2 4 3 2" xfId="16099"/>
    <cellStyle name="40% - Ênfase3 4 2 4 4" xfId="3788"/>
    <cellStyle name="40% - Ênfase3 4 2 4 4 2" xfId="12065"/>
    <cellStyle name="40% - Ênfase3 4 2 4 5" xfId="10016"/>
    <cellStyle name="40% - Ênfase3 4 2 5" xfId="4285"/>
    <cellStyle name="40% - Ênfase3 4 2 5 2" xfId="12562"/>
    <cellStyle name="40% - Ênfase3 4 2 6" xfId="6316"/>
    <cellStyle name="40% - Ênfase3 4 2 6 2" xfId="14593"/>
    <cellStyle name="40% - Ênfase3 4 2 7" xfId="2236"/>
    <cellStyle name="40% - Ênfase3 4 2 7 2" xfId="10513"/>
    <cellStyle name="40% - Ênfase3 4 2 8" xfId="8467"/>
    <cellStyle name="40% - Ênfase3 4 3" xfId="1154"/>
    <cellStyle name="40% - Ênfase3 4 3 2" xfId="5246"/>
    <cellStyle name="40% - Ênfase3 4 3 2 2" xfId="13523"/>
    <cellStyle name="40% - Ênfase3 4 3 3" xfId="7271"/>
    <cellStyle name="40% - Ênfase3 4 3 3 2" xfId="15548"/>
    <cellStyle name="40% - Ênfase3 4 3 4" xfId="3211"/>
    <cellStyle name="40% - Ênfase3 4 3 4 2" xfId="11488"/>
    <cellStyle name="40% - Ênfase3 4 3 5" xfId="9439"/>
    <cellStyle name="40% - Ênfase3 4 4" xfId="645"/>
    <cellStyle name="40% - Ênfase3 4 4 2" xfId="4751"/>
    <cellStyle name="40% - Ênfase3 4 4 2 2" xfId="13028"/>
    <cellStyle name="40% - Ênfase3 4 4 3" xfId="6776"/>
    <cellStyle name="40% - Ênfase3 4 4 3 2" xfId="15053"/>
    <cellStyle name="40% - Ênfase3 4 4 4" xfId="2706"/>
    <cellStyle name="40% - Ênfase3 4 4 4 2" xfId="10983"/>
    <cellStyle name="40% - Ênfase3 4 4 5" xfId="8935"/>
    <cellStyle name="40% - Ênfase3 4 5" xfId="1697"/>
    <cellStyle name="40% - Ênfase3 4 5 2" xfId="5784"/>
    <cellStyle name="40% - Ênfase3 4 5 2 2" xfId="14061"/>
    <cellStyle name="40% - Ênfase3 4 5 3" xfId="7784"/>
    <cellStyle name="40% - Ênfase3 4 5 3 2" xfId="16061"/>
    <cellStyle name="40% - Ênfase3 4 5 4" xfId="3750"/>
    <cellStyle name="40% - Ênfase3 4 5 4 2" xfId="12027"/>
    <cellStyle name="40% - Ênfase3 4 5 5" xfId="9978"/>
    <cellStyle name="40% - Ênfase3 4 6" xfId="4247"/>
    <cellStyle name="40% - Ênfase3 4 6 2" xfId="12524"/>
    <cellStyle name="40% - Ênfase3 4 7" xfId="6278"/>
    <cellStyle name="40% - Ênfase3 4 7 2" xfId="14555"/>
    <cellStyle name="40% - Ênfase3 4 8" xfId="2197"/>
    <cellStyle name="40% - Ênfase3 4 8 2" xfId="10474"/>
    <cellStyle name="40% - Ênfase3 4 9" xfId="8429"/>
    <cellStyle name="40% - Ênfase3 5" xfId="99"/>
    <cellStyle name="40% - Ênfase3 5 2" xfId="103"/>
    <cellStyle name="40% - Ênfase3 5 2 2" xfId="1200"/>
    <cellStyle name="40% - Ênfase3 5 2 2 2" xfId="5291"/>
    <cellStyle name="40% - Ênfase3 5 2 2 2 2" xfId="13568"/>
    <cellStyle name="40% - Ênfase3 5 2 2 3" xfId="7316"/>
    <cellStyle name="40% - Ênfase3 5 2 2 3 2" xfId="15593"/>
    <cellStyle name="40% - Ênfase3 5 2 2 4" xfId="3256"/>
    <cellStyle name="40% - Ênfase3 5 2 2 4 2" xfId="11533"/>
    <cellStyle name="40% - Ênfase3 5 2 2 5" xfId="9484"/>
    <cellStyle name="40% - Ênfase3 5 2 3" xfId="690"/>
    <cellStyle name="40% - Ênfase3 5 2 3 2" xfId="4795"/>
    <cellStyle name="40% - Ênfase3 5 2 3 2 2" xfId="13072"/>
    <cellStyle name="40% - Ênfase3 5 2 3 3" xfId="6820"/>
    <cellStyle name="40% - Ênfase3 5 2 3 3 2" xfId="15097"/>
    <cellStyle name="40% - Ênfase3 5 2 3 4" xfId="2750"/>
    <cellStyle name="40% - Ênfase3 5 2 3 4 2" xfId="11027"/>
    <cellStyle name="40% - Ênfase3 5 2 3 5" xfId="8979"/>
    <cellStyle name="40% - Ênfase3 5 2 4" xfId="1741"/>
    <cellStyle name="40% - Ênfase3 5 2 4 2" xfId="5828"/>
    <cellStyle name="40% - Ênfase3 5 2 4 2 2" xfId="14105"/>
    <cellStyle name="40% - Ênfase3 5 2 4 3" xfId="7828"/>
    <cellStyle name="40% - Ênfase3 5 2 4 3 2" xfId="16105"/>
    <cellStyle name="40% - Ênfase3 5 2 4 4" xfId="3794"/>
    <cellStyle name="40% - Ênfase3 5 2 4 4 2" xfId="12071"/>
    <cellStyle name="40% - Ênfase3 5 2 4 5" xfId="10022"/>
    <cellStyle name="40% - Ênfase3 5 2 5" xfId="4291"/>
    <cellStyle name="40% - Ênfase3 5 2 5 2" xfId="12568"/>
    <cellStyle name="40% - Ênfase3 5 2 6" xfId="6322"/>
    <cellStyle name="40% - Ênfase3 5 2 6 2" xfId="14599"/>
    <cellStyle name="40% - Ênfase3 5 2 7" xfId="2242"/>
    <cellStyle name="40% - Ênfase3 5 2 7 2" xfId="10519"/>
    <cellStyle name="40% - Ênfase3 5 2 8" xfId="8473"/>
    <cellStyle name="40% - Ênfase3 5 3" xfId="1196"/>
    <cellStyle name="40% - Ênfase3 5 3 2" xfId="5287"/>
    <cellStyle name="40% - Ênfase3 5 3 2 2" xfId="13564"/>
    <cellStyle name="40% - Ênfase3 5 3 3" xfId="7312"/>
    <cellStyle name="40% - Ênfase3 5 3 3 2" xfId="15589"/>
    <cellStyle name="40% - Ênfase3 5 3 4" xfId="3252"/>
    <cellStyle name="40% - Ênfase3 5 3 4 2" xfId="11529"/>
    <cellStyle name="40% - Ênfase3 5 3 5" xfId="9480"/>
    <cellStyle name="40% - Ênfase3 5 4" xfId="686"/>
    <cellStyle name="40% - Ênfase3 5 4 2" xfId="4791"/>
    <cellStyle name="40% - Ênfase3 5 4 2 2" xfId="13068"/>
    <cellStyle name="40% - Ênfase3 5 4 3" xfId="6816"/>
    <cellStyle name="40% - Ênfase3 5 4 3 2" xfId="15093"/>
    <cellStyle name="40% - Ênfase3 5 4 4" xfId="2746"/>
    <cellStyle name="40% - Ênfase3 5 4 4 2" xfId="11023"/>
    <cellStyle name="40% - Ênfase3 5 4 5" xfId="8975"/>
    <cellStyle name="40% - Ênfase3 5 5" xfId="1737"/>
    <cellStyle name="40% - Ênfase3 5 5 2" xfId="5824"/>
    <cellStyle name="40% - Ênfase3 5 5 2 2" xfId="14101"/>
    <cellStyle name="40% - Ênfase3 5 5 3" xfId="7824"/>
    <cellStyle name="40% - Ênfase3 5 5 3 2" xfId="16101"/>
    <cellStyle name="40% - Ênfase3 5 5 4" xfId="3790"/>
    <cellStyle name="40% - Ênfase3 5 5 4 2" xfId="12067"/>
    <cellStyle name="40% - Ênfase3 5 5 5" xfId="10018"/>
    <cellStyle name="40% - Ênfase3 5 6" xfId="4287"/>
    <cellStyle name="40% - Ênfase3 5 6 2" xfId="12564"/>
    <cellStyle name="40% - Ênfase3 5 7" xfId="6318"/>
    <cellStyle name="40% - Ênfase3 5 7 2" xfId="14595"/>
    <cellStyle name="40% - Ênfase3 5 8" xfId="2238"/>
    <cellStyle name="40% - Ênfase3 5 8 2" xfId="10515"/>
    <cellStyle name="40% - Ênfase3 5 9" xfId="8469"/>
    <cellStyle name="40% - Ênfase3 6" xfId="410"/>
    <cellStyle name="40% - Ênfase3 6 2" xfId="412"/>
    <cellStyle name="40% - Ênfase3 6 2 2" xfId="1487"/>
    <cellStyle name="40% - Ênfase3 6 2 2 2" xfId="5577"/>
    <cellStyle name="40% - Ênfase3 6 2 2 2 2" xfId="13854"/>
    <cellStyle name="40% - Ênfase3 6 2 2 3" xfId="7601"/>
    <cellStyle name="40% - Ênfase3 6 2 2 3 2" xfId="15878"/>
    <cellStyle name="40% - Ênfase3 6 2 2 4" xfId="3543"/>
    <cellStyle name="40% - Ênfase3 6 2 2 4 2" xfId="11820"/>
    <cellStyle name="40% - Ênfase3 6 2 2 5" xfId="9771"/>
    <cellStyle name="40% - Ênfase3 6 2 3" xfId="977"/>
    <cellStyle name="40% - Ênfase3 6 2 3 2" xfId="5080"/>
    <cellStyle name="40% - Ênfase3 6 2 3 2 2" xfId="13357"/>
    <cellStyle name="40% - Ênfase3 6 2 3 3" xfId="7105"/>
    <cellStyle name="40% - Ênfase3 6 2 3 3 2" xfId="15382"/>
    <cellStyle name="40% - Ênfase3 6 2 3 4" xfId="3037"/>
    <cellStyle name="40% - Ênfase3 6 2 3 4 2" xfId="11314"/>
    <cellStyle name="40% - Ênfase3 6 2 3 5" xfId="9266"/>
    <cellStyle name="40% - Ênfase3 6 2 4" xfId="2027"/>
    <cellStyle name="40% - Ênfase3 6 2 4 2" xfId="6113"/>
    <cellStyle name="40% - Ênfase3 6 2 4 2 2" xfId="14390"/>
    <cellStyle name="40% - Ênfase3 6 2 4 3" xfId="8113"/>
    <cellStyle name="40% - Ênfase3 6 2 4 3 2" xfId="16390"/>
    <cellStyle name="40% - Ênfase3 6 2 4 4" xfId="4080"/>
    <cellStyle name="40% - Ênfase3 6 2 4 4 2" xfId="12357"/>
    <cellStyle name="40% - Ênfase3 6 2 4 5" xfId="10308"/>
    <cellStyle name="40% - Ênfase3 6 2 5" xfId="4577"/>
    <cellStyle name="40% - Ênfase3 6 2 5 2" xfId="12854"/>
    <cellStyle name="40% - Ênfase3 6 2 6" xfId="6607"/>
    <cellStyle name="40% - Ênfase3 6 2 6 2" xfId="14884"/>
    <cellStyle name="40% - Ênfase3 6 2 7" xfId="2530"/>
    <cellStyle name="40% - Ênfase3 6 2 7 2" xfId="10807"/>
    <cellStyle name="40% - Ênfase3 6 2 8" xfId="8760"/>
    <cellStyle name="40% - Ênfase3 6 3" xfId="1485"/>
    <cellStyle name="40% - Ênfase3 6 3 2" xfId="5575"/>
    <cellStyle name="40% - Ênfase3 6 3 2 2" xfId="13852"/>
    <cellStyle name="40% - Ênfase3 6 3 3" xfId="7599"/>
    <cellStyle name="40% - Ênfase3 6 3 3 2" xfId="15876"/>
    <cellStyle name="40% - Ênfase3 6 3 4" xfId="3541"/>
    <cellStyle name="40% - Ênfase3 6 3 4 2" xfId="11818"/>
    <cellStyle name="40% - Ênfase3 6 3 5" xfId="9769"/>
    <cellStyle name="40% - Ênfase3 6 4" xfId="975"/>
    <cellStyle name="40% - Ênfase3 6 4 2" xfId="5078"/>
    <cellStyle name="40% - Ênfase3 6 4 2 2" xfId="13355"/>
    <cellStyle name="40% - Ênfase3 6 4 3" xfId="7103"/>
    <cellStyle name="40% - Ênfase3 6 4 3 2" xfId="15380"/>
    <cellStyle name="40% - Ênfase3 6 4 4" xfId="3035"/>
    <cellStyle name="40% - Ênfase3 6 4 4 2" xfId="11312"/>
    <cellStyle name="40% - Ênfase3 6 4 5" xfId="9264"/>
    <cellStyle name="40% - Ênfase3 6 5" xfId="2025"/>
    <cellStyle name="40% - Ênfase3 6 5 2" xfId="6111"/>
    <cellStyle name="40% - Ênfase3 6 5 2 2" xfId="14388"/>
    <cellStyle name="40% - Ênfase3 6 5 3" xfId="8111"/>
    <cellStyle name="40% - Ênfase3 6 5 3 2" xfId="16388"/>
    <cellStyle name="40% - Ênfase3 6 5 4" xfId="4078"/>
    <cellStyle name="40% - Ênfase3 6 5 4 2" xfId="12355"/>
    <cellStyle name="40% - Ênfase3 6 5 5" xfId="10306"/>
    <cellStyle name="40% - Ênfase3 6 6" xfId="4575"/>
    <cellStyle name="40% - Ênfase3 6 6 2" xfId="12852"/>
    <cellStyle name="40% - Ênfase3 6 7" xfId="6605"/>
    <cellStyle name="40% - Ênfase3 6 7 2" xfId="14882"/>
    <cellStyle name="40% - Ênfase3 6 8" xfId="2528"/>
    <cellStyle name="40% - Ênfase3 6 8 2" xfId="10805"/>
    <cellStyle name="40% - Ênfase3 6 9" xfId="8758"/>
    <cellStyle name="40% - Ênfase3 7" xfId="414"/>
    <cellStyle name="40% - Ênfase3 7 2" xfId="33"/>
    <cellStyle name="40% - Ênfase3 7 2 2" xfId="1136"/>
    <cellStyle name="40% - Ênfase3 7 2 2 2" xfId="5228"/>
    <cellStyle name="40% - Ênfase3 7 2 2 2 2" xfId="13505"/>
    <cellStyle name="40% - Ênfase3 7 2 2 3" xfId="7253"/>
    <cellStyle name="40% - Ênfase3 7 2 2 3 2" xfId="15530"/>
    <cellStyle name="40% - Ênfase3 7 2 2 4" xfId="3193"/>
    <cellStyle name="40% - Ênfase3 7 2 2 4 2" xfId="11470"/>
    <cellStyle name="40% - Ênfase3 7 2 2 5" xfId="9421"/>
    <cellStyle name="40% - Ênfase3 7 2 3" xfId="628"/>
    <cellStyle name="40% - Ênfase3 7 2 3 2" xfId="4734"/>
    <cellStyle name="40% - Ênfase3 7 2 3 2 2" xfId="13011"/>
    <cellStyle name="40% - Ênfase3 7 2 3 3" xfId="6759"/>
    <cellStyle name="40% - Ênfase3 7 2 3 3 2" xfId="15036"/>
    <cellStyle name="40% - Ênfase3 7 2 3 4" xfId="2689"/>
    <cellStyle name="40% - Ênfase3 7 2 3 4 2" xfId="10966"/>
    <cellStyle name="40% - Ênfase3 7 2 3 5" xfId="8918"/>
    <cellStyle name="40% - Ênfase3 7 2 4" xfId="1680"/>
    <cellStyle name="40% - Ênfase3 7 2 4 2" xfId="5767"/>
    <cellStyle name="40% - Ênfase3 7 2 4 2 2" xfId="14044"/>
    <cellStyle name="40% - Ênfase3 7 2 4 3" xfId="7767"/>
    <cellStyle name="40% - Ênfase3 7 2 4 3 2" xfId="16044"/>
    <cellStyle name="40% - Ênfase3 7 2 4 4" xfId="3733"/>
    <cellStyle name="40% - Ênfase3 7 2 4 4 2" xfId="12010"/>
    <cellStyle name="40% - Ênfase3 7 2 4 5" xfId="9961"/>
    <cellStyle name="40% - Ênfase3 7 2 5" xfId="4230"/>
    <cellStyle name="40% - Ênfase3 7 2 5 2" xfId="12507"/>
    <cellStyle name="40% - Ênfase3 7 2 6" xfId="6261"/>
    <cellStyle name="40% - Ênfase3 7 2 6 2" xfId="14538"/>
    <cellStyle name="40% - Ênfase3 7 2 7" xfId="2180"/>
    <cellStyle name="40% - Ênfase3 7 2 7 2" xfId="10457"/>
    <cellStyle name="40% - Ênfase3 7 2 8" xfId="8412"/>
    <cellStyle name="40% - Ênfase3 7 3" xfId="1488"/>
    <cellStyle name="40% - Ênfase3 7 3 2" xfId="5578"/>
    <cellStyle name="40% - Ênfase3 7 3 2 2" xfId="13855"/>
    <cellStyle name="40% - Ênfase3 7 3 3" xfId="7602"/>
    <cellStyle name="40% - Ênfase3 7 3 3 2" xfId="15879"/>
    <cellStyle name="40% - Ênfase3 7 3 4" xfId="3544"/>
    <cellStyle name="40% - Ênfase3 7 3 4 2" xfId="11821"/>
    <cellStyle name="40% - Ênfase3 7 3 5" xfId="9772"/>
    <cellStyle name="40% - Ênfase3 7 4" xfId="978"/>
    <cellStyle name="40% - Ênfase3 7 4 2" xfId="5081"/>
    <cellStyle name="40% - Ênfase3 7 4 2 2" xfId="13358"/>
    <cellStyle name="40% - Ênfase3 7 4 3" xfId="7106"/>
    <cellStyle name="40% - Ênfase3 7 4 3 2" xfId="15383"/>
    <cellStyle name="40% - Ênfase3 7 4 4" xfId="3038"/>
    <cellStyle name="40% - Ênfase3 7 4 4 2" xfId="11315"/>
    <cellStyle name="40% - Ênfase3 7 4 5" xfId="9267"/>
    <cellStyle name="40% - Ênfase3 7 5" xfId="2028"/>
    <cellStyle name="40% - Ênfase3 7 5 2" xfId="6114"/>
    <cellStyle name="40% - Ênfase3 7 5 2 2" xfId="14391"/>
    <cellStyle name="40% - Ênfase3 7 5 3" xfId="8114"/>
    <cellStyle name="40% - Ênfase3 7 5 3 2" xfId="16391"/>
    <cellStyle name="40% - Ênfase3 7 5 4" xfId="4081"/>
    <cellStyle name="40% - Ênfase3 7 5 4 2" xfId="12358"/>
    <cellStyle name="40% - Ênfase3 7 5 5" xfId="10309"/>
    <cellStyle name="40% - Ênfase3 7 6" xfId="4578"/>
    <cellStyle name="40% - Ênfase3 7 6 2" xfId="12855"/>
    <cellStyle name="40% - Ênfase3 7 7" xfId="6608"/>
    <cellStyle name="40% - Ênfase3 7 7 2" xfId="14885"/>
    <cellStyle name="40% - Ênfase3 7 8" xfId="2531"/>
    <cellStyle name="40% - Ênfase3 7 8 2" xfId="10808"/>
    <cellStyle name="40% - Ênfase3 7 9" xfId="8761"/>
    <cellStyle name="40% - Ênfase3 8" xfId="415"/>
    <cellStyle name="40% - Ênfase3 8 2" xfId="402"/>
    <cellStyle name="40% - Ênfase3 8 2 2" xfId="1480"/>
    <cellStyle name="40% - Ênfase3 8 2 2 2" xfId="5570"/>
    <cellStyle name="40% - Ênfase3 8 2 2 2 2" xfId="13847"/>
    <cellStyle name="40% - Ênfase3 8 2 2 3" xfId="7594"/>
    <cellStyle name="40% - Ênfase3 8 2 2 3 2" xfId="15871"/>
    <cellStyle name="40% - Ênfase3 8 2 2 4" xfId="3536"/>
    <cellStyle name="40% - Ênfase3 8 2 2 4 2" xfId="11813"/>
    <cellStyle name="40% - Ênfase3 8 2 2 5" xfId="9764"/>
    <cellStyle name="40% - Ênfase3 8 2 3" xfId="970"/>
    <cellStyle name="40% - Ênfase3 8 2 3 2" xfId="5073"/>
    <cellStyle name="40% - Ênfase3 8 2 3 2 2" xfId="13350"/>
    <cellStyle name="40% - Ênfase3 8 2 3 3" xfId="7098"/>
    <cellStyle name="40% - Ênfase3 8 2 3 3 2" xfId="15375"/>
    <cellStyle name="40% - Ênfase3 8 2 3 4" xfId="3030"/>
    <cellStyle name="40% - Ênfase3 8 2 3 4 2" xfId="11307"/>
    <cellStyle name="40% - Ênfase3 8 2 3 5" xfId="9259"/>
    <cellStyle name="40% - Ênfase3 8 2 4" xfId="2020"/>
    <cellStyle name="40% - Ênfase3 8 2 4 2" xfId="6106"/>
    <cellStyle name="40% - Ênfase3 8 2 4 2 2" xfId="14383"/>
    <cellStyle name="40% - Ênfase3 8 2 4 3" xfId="8106"/>
    <cellStyle name="40% - Ênfase3 8 2 4 3 2" xfId="16383"/>
    <cellStyle name="40% - Ênfase3 8 2 4 4" xfId="4073"/>
    <cellStyle name="40% - Ênfase3 8 2 4 4 2" xfId="12350"/>
    <cellStyle name="40% - Ênfase3 8 2 4 5" xfId="10301"/>
    <cellStyle name="40% - Ênfase3 8 2 5" xfId="4570"/>
    <cellStyle name="40% - Ênfase3 8 2 5 2" xfId="12847"/>
    <cellStyle name="40% - Ênfase3 8 2 6" xfId="6600"/>
    <cellStyle name="40% - Ênfase3 8 2 6 2" xfId="14877"/>
    <cellStyle name="40% - Ênfase3 8 2 7" xfId="2523"/>
    <cellStyle name="40% - Ênfase3 8 2 7 2" xfId="10800"/>
    <cellStyle name="40% - Ênfase3 8 2 8" xfId="8753"/>
    <cellStyle name="40% - Ênfase3 8 3" xfId="1489"/>
    <cellStyle name="40% - Ênfase3 8 3 2" xfId="5579"/>
    <cellStyle name="40% - Ênfase3 8 3 2 2" xfId="13856"/>
    <cellStyle name="40% - Ênfase3 8 3 3" xfId="7603"/>
    <cellStyle name="40% - Ênfase3 8 3 3 2" xfId="15880"/>
    <cellStyle name="40% - Ênfase3 8 3 4" xfId="3545"/>
    <cellStyle name="40% - Ênfase3 8 3 4 2" xfId="11822"/>
    <cellStyle name="40% - Ênfase3 8 3 5" xfId="9773"/>
    <cellStyle name="40% - Ênfase3 8 4" xfId="979"/>
    <cellStyle name="40% - Ênfase3 8 4 2" xfId="5082"/>
    <cellStyle name="40% - Ênfase3 8 4 2 2" xfId="13359"/>
    <cellStyle name="40% - Ênfase3 8 4 3" xfId="7107"/>
    <cellStyle name="40% - Ênfase3 8 4 3 2" xfId="15384"/>
    <cellStyle name="40% - Ênfase3 8 4 4" xfId="3039"/>
    <cellStyle name="40% - Ênfase3 8 4 4 2" xfId="11316"/>
    <cellStyle name="40% - Ênfase3 8 4 5" xfId="9268"/>
    <cellStyle name="40% - Ênfase3 8 5" xfId="2029"/>
    <cellStyle name="40% - Ênfase3 8 5 2" xfId="6115"/>
    <cellStyle name="40% - Ênfase3 8 5 2 2" xfId="14392"/>
    <cellStyle name="40% - Ênfase3 8 5 3" xfId="8115"/>
    <cellStyle name="40% - Ênfase3 8 5 3 2" xfId="16392"/>
    <cellStyle name="40% - Ênfase3 8 5 4" xfId="4082"/>
    <cellStyle name="40% - Ênfase3 8 5 4 2" xfId="12359"/>
    <cellStyle name="40% - Ênfase3 8 5 5" xfId="10310"/>
    <cellStyle name="40% - Ênfase3 8 6" xfId="4579"/>
    <cellStyle name="40% - Ênfase3 8 6 2" xfId="12856"/>
    <cellStyle name="40% - Ênfase3 8 7" xfId="6609"/>
    <cellStyle name="40% - Ênfase3 8 7 2" xfId="14886"/>
    <cellStyle name="40% - Ênfase3 8 8" xfId="2532"/>
    <cellStyle name="40% - Ênfase3 8 8 2" xfId="10809"/>
    <cellStyle name="40% - Ênfase3 8 9" xfId="8762"/>
    <cellStyle name="40% - Ênfase3 9" xfId="38"/>
    <cellStyle name="40% - Ênfase3 9 2" xfId="416"/>
    <cellStyle name="40% - Ênfase3 9 2 2" xfId="1490"/>
    <cellStyle name="40% - Ênfase3 9 2 2 2" xfId="5580"/>
    <cellStyle name="40% - Ênfase3 9 2 2 2 2" xfId="13857"/>
    <cellStyle name="40% - Ênfase3 9 2 2 3" xfId="7604"/>
    <cellStyle name="40% - Ênfase3 9 2 2 3 2" xfId="15881"/>
    <cellStyle name="40% - Ênfase3 9 2 2 4" xfId="3546"/>
    <cellStyle name="40% - Ênfase3 9 2 2 4 2" xfId="11823"/>
    <cellStyle name="40% - Ênfase3 9 2 2 5" xfId="9774"/>
    <cellStyle name="40% - Ênfase3 9 2 3" xfId="980"/>
    <cellStyle name="40% - Ênfase3 9 2 3 2" xfId="5083"/>
    <cellStyle name="40% - Ênfase3 9 2 3 2 2" xfId="13360"/>
    <cellStyle name="40% - Ênfase3 9 2 3 3" xfId="7108"/>
    <cellStyle name="40% - Ênfase3 9 2 3 3 2" xfId="15385"/>
    <cellStyle name="40% - Ênfase3 9 2 3 4" xfId="3040"/>
    <cellStyle name="40% - Ênfase3 9 2 3 4 2" xfId="11317"/>
    <cellStyle name="40% - Ênfase3 9 2 3 5" xfId="9269"/>
    <cellStyle name="40% - Ênfase3 9 2 4" xfId="2030"/>
    <cellStyle name="40% - Ênfase3 9 2 4 2" xfId="6116"/>
    <cellStyle name="40% - Ênfase3 9 2 4 2 2" xfId="14393"/>
    <cellStyle name="40% - Ênfase3 9 2 4 3" xfId="8116"/>
    <cellStyle name="40% - Ênfase3 9 2 4 3 2" xfId="16393"/>
    <cellStyle name="40% - Ênfase3 9 2 4 4" xfId="4083"/>
    <cellStyle name="40% - Ênfase3 9 2 4 4 2" xfId="12360"/>
    <cellStyle name="40% - Ênfase3 9 2 4 5" xfId="10311"/>
    <cellStyle name="40% - Ênfase3 9 2 5" xfId="4580"/>
    <cellStyle name="40% - Ênfase3 9 2 5 2" xfId="12857"/>
    <cellStyle name="40% - Ênfase3 9 2 6" xfId="6610"/>
    <cellStyle name="40% - Ênfase3 9 2 6 2" xfId="14887"/>
    <cellStyle name="40% - Ênfase3 9 2 7" xfId="2533"/>
    <cellStyle name="40% - Ênfase3 9 2 7 2" xfId="10810"/>
    <cellStyle name="40% - Ênfase3 9 2 8" xfId="8763"/>
    <cellStyle name="40% - Ênfase3 9 3" xfId="1139"/>
    <cellStyle name="40% - Ênfase3 9 3 2" xfId="5231"/>
    <cellStyle name="40% - Ênfase3 9 3 2 2" xfId="13508"/>
    <cellStyle name="40% - Ênfase3 9 3 3" xfId="7256"/>
    <cellStyle name="40% - Ênfase3 9 3 3 2" xfId="15533"/>
    <cellStyle name="40% - Ênfase3 9 3 4" xfId="3196"/>
    <cellStyle name="40% - Ênfase3 9 3 4 2" xfId="11473"/>
    <cellStyle name="40% - Ênfase3 9 3 5" xfId="9424"/>
    <cellStyle name="40% - Ênfase3 9 4" xfId="631"/>
    <cellStyle name="40% - Ênfase3 9 4 2" xfId="4737"/>
    <cellStyle name="40% - Ênfase3 9 4 2 2" xfId="13014"/>
    <cellStyle name="40% - Ênfase3 9 4 3" xfId="6762"/>
    <cellStyle name="40% - Ênfase3 9 4 3 2" xfId="15039"/>
    <cellStyle name="40% - Ênfase3 9 4 4" xfId="2692"/>
    <cellStyle name="40% - Ênfase3 9 4 4 2" xfId="10969"/>
    <cellStyle name="40% - Ênfase3 9 4 5" xfId="8921"/>
    <cellStyle name="40% - Ênfase3 9 5" xfId="1683"/>
    <cellStyle name="40% - Ênfase3 9 5 2" xfId="5770"/>
    <cellStyle name="40% - Ênfase3 9 5 2 2" xfId="14047"/>
    <cellStyle name="40% - Ênfase3 9 5 3" xfId="7770"/>
    <cellStyle name="40% - Ênfase3 9 5 3 2" xfId="16047"/>
    <cellStyle name="40% - Ênfase3 9 5 4" xfId="3736"/>
    <cellStyle name="40% - Ênfase3 9 5 4 2" xfId="12013"/>
    <cellStyle name="40% - Ênfase3 9 5 5" xfId="9964"/>
    <cellStyle name="40% - Ênfase3 9 6" xfId="4233"/>
    <cellStyle name="40% - Ênfase3 9 6 2" xfId="12510"/>
    <cellStyle name="40% - Ênfase3 9 7" xfId="6264"/>
    <cellStyle name="40% - Ênfase3 9 7 2" xfId="14541"/>
    <cellStyle name="40% - Ênfase3 9 8" xfId="2183"/>
    <cellStyle name="40% - Ênfase3 9 8 2" xfId="10460"/>
    <cellStyle name="40% - Ênfase3 9 9" xfId="8415"/>
    <cellStyle name="40% - Ênfase4 10" xfId="417"/>
    <cellStyle name="40% - Ênfase4 10 2" xfId="419"/>
    <cellStyle name="40% - Ênfase4 10 2 2" xfId="1492"/>
    <cellStyle name="40% - Ênfase4 10 2 2 2" xfId="5582"/>
    <cellStyle name="40% - Ênfase4 10 2 2 2 2" xfId="13859"/>
    <cellStyle name="40% - Ênfase4 10 2 2 3" xfId="7606"/>
    <cellStyle name="40% - Ênfase4 10 2 2 3 2" xfId="15883"/>
    <cellStyle name="40% - Ênfase4 10 2 2 4" xfId="3548"/>
    <cellStyle name="40% - Ênfase4 10 2 2 4 2" xfId="11825"/>
    <cellStyle name="40% - Ênfase4 10 2 2 5" xfId="9776"/>
    <cellStyle name="40% - Ênfase4 10 2 3" xfId="982"/>
    <cellStyle name="40% - Ênfase4 10 2 3 2" xfId="5085"/>
    <cellStyle name="40% - Ênfase4 10 2 3 2 2" xfId="13362"/>
    <cellStyle name="40% - Ênfase4 10 2 3 3" xfId="7110"/>
    <cellStyle name="40% - Ênfase4 10 2 3 3 2" xfId="15387"/>
    <cellStyle name="40% - Ênfase4 10 2 3 4" xfId="3042"/>
    <cellStyle name="40% - Ênfase4 10 2 3 4 2" xfId="11319"/>
    <cellStyle name="40% - Ênfase4 10 2 3 5" xfId="9271"/>
    <cellStyle name="40% - Ênfase4 10 2 4" xfId="2032"/>
    <cellStyle name="40% - Ênfase4 10 2 4 2" xfId="6118"/>
    <cellStyle name="40% - Ênfase4 10 2 4 2 2" xfId="14395"/>
    <cellStyle name="40% - Ênfase4 10 2 4 3" xfId="8118"/>
    <cellStyle name="40% - Ênfase4 10 2 4 3 2" xfId="16395"/>
    <cellStyle name="40% - Ênfase4 10 2 4 4" xfId="4085"/>
    <cellStyle name="40% - Ênfase4 10 2 4 4 2" xfId="12362"/>
    <cellStyle name="40% - Ênfase4 10 2 4 5" xfId="10313"/>
    <cellStyle name="40% - Ênfase4 10 2 5" xfId="4582"/>
    <cellStyle name="40% - Ênfase4 10 2 5 2" xfId="12859"/>
    <cellStyle name="40% - Ênfase4 10 2 6" xfId="6612"/>
    <cellStyle name="40% - Ênfase4 10 2 6 2" xfId="14889"/>
    <cellStyle name="40% - Ênfase4 10 2 7" xfId="2535"/>
    <cellStyle name="40% - Ênfase4 10 2 7 2" xfId="10812"/>
    <cellStyle name="40% - Ênfase4 10 2 8" xfId="8765"/>
    <cellStyle name="40% - Ênfase4 10 3" xfId="1491"/>
    <cellStyle name="40% - Ênfase4 10 3 2" xfId="5581"/>
    <cellStyle name="40% - Ênfase4 10 3 2 2" xfId="13858"/>
    <cellStyle name="40% - Ênfase4 10 3 3" xfId="7605"/>
    <cellStyle name="40% - Ênfase4 10 3 3 2" xfId="15882"/>
    <cellStyle name="40% - Ênfase4 10 3 4" xfId="3547"/>
    <cellStyle name="40% - Ênfase4 10 3 4 2" xfId="11824"/>
    <cellStyle name="40% - Ênfase4 10 3 5" xfId="9775"/>
    <cellStyle name="40% - Ênfase4 10 4" xfId="981"/>
    <cellStyle name="40% - Ênfase4 10 4 2" xfId="5084"/>
    <cellStyle name="40% - Ênfase4 10 4 2 2" xfId="13361"/>
    <cellStyle name="40% - Ênfase4 10 4 3" xfId="7109"/>
    <cellStyle name="40% - Ênfase4 10 4 3 2" xfId="15386"/>
    <cellStyle name="40% - Ênfase4 10 4 4" xfId="3041"/>
    <cellStyle name="40% - Ênfase4 10 4 4 2" xfId="11318"/>
    <cellStyle name="40% - Ênfase4 10 4 5" xfId="9270"/>
    <cellStyle name="40% - Ênfase4 10 5" xfId="2031"/>
    <cellStyle name="40% - Ênfase4 10 5 2" xfId="6117"/>
    <cellStyle name="40% - Ênfase4 10 5 2 2" xfId="14394"/>
    <cellStyle name="40% - Ênfase4 10 5 3" xfId="8117"/>
    <cellStyle name="40% - Ênfase4 10 5 3 2" xfId="16394"/>
    <cellStyle name="40% - Ênfase4 10 5 4" xfId="4084"/>
    <cellStyle name="40% - Ênfase4 10 5 4 2" xfId="12361"/>
    <cellStyle name="40% - Ênfase4 10 5 5" xfId="10312"/>
    <cellStyle name="40% - Ênfase4 10 6" xfId="4581"/>
    <cellStyle name="40% - Ênfase4 10 6 2" xfId="12858"/>
    <cellStyle name="40% - Ênfase4 10 7" xfId="6611"/>
    <cellStyle name="40% - Ênfase4 10 7 2" xfId="14888"/>
    <cellStyle name="40% - Ênfase4 10 8" xfId="2534"/>
    <cellStyle name="40% - Ênfase4 10 8 2" xfId="10811"/>
    <cellStyle name="40% - Ênfase4 10 9" xfId="8764"/>
    <cellStyle name="40% - Ênfase4 11" xfId="422"/>
    <cellStyle name="40% - Ênfase4 11 2" xfId="1495"/>
    <cellStyle name="40% - Ênfase4 11 2 2" xfId="5585"/>
    <cellStyle name="40% - Ênfase4 11 2 2 2" xfId="13862"/>
    <cellStyle name="40% - Ênfase4 11 2 3" xfId="7609"/>
    <cellStyle name="40% - Ênfase4 11 2 3 2" xfId="15886"/>
    <cellStyle name="40% - Ênfase4 11 2 4" xfId="3551"/>
    <cellStyle name="40% - Ênfase4 11 2 4 2" xfId="11828"/>
    <cellStyle name="40% - Ênfase4 11 2 5" xfId="9779"/>
    <cellStyle name="40% - Ênfase4 11 3" xfId="985"/>
    <cellStyle name="40% - Ênfase4 11 3 2" xfId="5088"/>
    <cellStyle name="40% - Ênfase4 11 3 2 2" xfId="13365"/>
    <cellStyle name="40% - Ênfase4 11 3 3" xfId="7113"/>
    <cellStyle name="40% - Ênfase4 11 3 3 2" xfId="15390"/>
    <cellStyle name="40% - Ênfase4 11 3 4" xfId="3045"/>
    <cellStyle name="40% - Ênfase4 11 3 4 2" xfId="11322"/>
    <cellStyle name="40% - Ênfase4 11 3 5" xfId="9274"/>
    <cellStyle name="40% - Ênfase4 11 4" xfId="2035"/>
    <cellStyle name="40% - Ênfase4 11 4 2" xfId="6121"/>
    <cellStyle name="40% - Ênfase4 11 4 2 2" xfId="14398"/>
    <cellStyle name="40% - Ênfase4 11 4 3" xfId="8121"/>
    <cellStyle name="40% - Ênfase4 11 4 3 2" xfId="16398"/>
    <cellStyle name="40% - Ênfase4 11 4 4" xfId="4088"/>
    <cellStyle name="40% - Ênfase4 11 4 4 2" xfId="12365"/>
    <cellStyle name="40% - Ênfase4 11 4 5" xfId="10316"/>
    <cellStyle name="40% - Ênfase4 11 5" xfId="4585"/>
    <cellStyle name="40% - Ênfase4 11 5 2" xfId="12862"/>
    <cellStyle name="40% - Ênfase4 11 6" xfId="6615"/>
    <cellStyle name="40% - Ênfase4 11 6 2" xfId="14892"/>
    <cellStyle name="40% - Ênfase4 11 7" xfId="2538"/>
    <cellStyle name="40% - Ênfase4 11 7 2" xfId="10815"/>
    <cellStyle name="40% - Ênfase4 11 8" xfId="8768"/>
    <cellStyle name="40% - Ênfase4 12" xfId="424"/>
    <cellStyle name="40% - Ênfase4 12 2" xfId="1496"/>
    <cellStyle name="40% - Ênfase4 12 2 2" xfId="5586"/>
    <cellStyle name="40% - Ênfase4 12 2 2 2" xfId="13863"/>
    <cellStyle name="40% - Ênfase4 12 2 3" xfId="7610"/>
    <cellStyle name="40% - Ênfase4 12 2 3 2" xfId="15887"/>
    <cellStyle name="40% - Ênfase4 12 2 4" xfId="3552"/>
    <cellStyle name="40% - Ênfase4 12 2 4 2" xfId="11829"/>
    <cellStyle name="40% - Ênfase4 12 2 5" xfId="9780"/>
    <cellStyle name="40% - Ênfase4 12 3" xfId="986"/>
    <cellStyle name="40% - Ênfase4 12 3 2" xfId="5089"/>
    <cellStyle name="40% - Ênfase4 12 3 2 2" xfId="13366"/>
    <cellStyle name="40% - Ênfase4 12 3 3" xfId="7114"/>
    <cellStyle name="40% - Ênfase4 12 3 3 2" xfId="15391"/>
    <cellStyle name="40% - Ênfase4 12 3 4" xfId="3046"/>
    <cellStyle name="40% - Ênfase4 12 3 4 2" xfId="11323"/>
    <cellStyle name="40% - Ênfase4 12 3 5" xfId="9275"/>
    <cellStyle name="40% - Ênfase4 12 4" xfId="2036"/>
    <cellStyle name="40% - Ênfase4 12 4 2" xfId="6122"/>
    <cellStyle name="40% - Ênfase4 12 4 2 2" xfId="14399"/>
    <cellStyle name="40% - Ênfase4 12 4 3" xfId="8122"/>
    <cellStyle name="40% - Ênfase4 12 4 3 2" xfId="16399"/>
    <cellStyle name="40% - Ênfase4 12 4 4" xfId="4089"/>
    <cellStyle name="40% - Ênfase4 12 4 4 2" xfId="12366"/>
    <cellStyle name="40% - Ênfase4 12 4 5" xfId="10317"/>
    <cellStyle name="40% - Ênfase4 12 5" xfId="4586"/>
    <cellStyle name="40% - Ênfase4 12 5 2" xfId="12863"/>
    <cellStyle name="40% - Ênfase4 12 6" xfId="6616"/>
    <cellStyle name="40% - Ênfase4 12 6 2" xfId="14893"/>
    <cellStyle name="40% - Ênfase4 12 7" xfId="2539"/>
    <cellStyle name="40% - Ênfase4 12 7 2" xfId="10816"/>
    <cellStyle name="40% - Ênfase4 12 8" xfId="8769"/>
    <cellStyle name="40% - Ênfase4 13" xfId="425"/>
    <cellStyle name="40% - Ênfase4 13 2" xfId="1497"/>
    <cellStyle name="40% - Ênfase4 13 2 2" xfId="5587"/>
    <cellStyle name="40% - Ênfase4 13 2 2 2" xfId="13864"/>
    <cellStyle name="40% - Ênfase4 13 2 3" xfId="7611"/>
    <cellStyle name="40% - Ênfase4 13 2 3 2" xfId="15888"/>
    <cellStyle name="40% - Ênfase4 13 2 4" xfId="3553"/>
    <cellStyle name="40% - Ênfase4 13 2 4 2" xfId="11830"/>
    <cellStyle name="40% - Ênfase4 13 2 5" xfId="9781"/>
    <cellStyle name="40% - Ênfase4 13 3" xfId="987"/>
    <cellStyle name="40% - Ênfase4 13 3 2" xfId="5090"/>
    <cellStyle name="40% - Ênfase4 13 3 2 2" xfId="13367"/>
    <cellStyle name="40% - Ênfase4 13 3 3" xfId="7115"/>
    <cellStyle name="40% - Ênfase4 13 3 3 2" xfId="15392"/>
    <cellStyle name="40% - Ênfase4 13 3 4" xfId="3047"/>
    <cellStyle name="40% - Ênfase4 13 3 4 2" xfId="11324"/>
    <cellStyle name="40% - Ênfase4 13 3 5" xfId="9276"/>
    <cellStyle name="40% - Ênfase4 13 4" xfId="2037"/>
    <cellStyle name="40% - Ênfase4 13 4 2" xfId="6123"/>
    <cellStyle name="40% - Ênfase4 13 4 2 2" xfId="14400"/>
    <cellStyle name="40% - Ênfase4 13 4 3" xfId="8123"/>
    <cellStyle name="40% - Ênfase4 13 4 3 2" xfId="16400"/>
    <cellStyle name="40% - Ênfase4 13 4 4" xfId="4090"/>
    <cellStyle name="40% - Ênfase4 13 4 4 2" xfId="12367"/>
    <cellStyle name="40% - Ênfase4 13 4 5" xfId="10318"/>
    <cellStyle name="40% - Ênfase4 13 5" xfId="4587"/>
    <cellStyle name="40% - Ênfase4 13 5 2" xfId="12864"/>
    <cellStyle name="40% - Ênfase4 13 6" xfId="6617"/>
    <cellStyle name="40% - Ênfase4 13 6 2" xfId="14894"/>
    <cellStyle name="40% - Ênfase4 13 7" xfId="2540"/>
    <cellStyle name="40% - Ênfase4 13 7 2" xfId="10817"/>
    <cellStyle name="40% - Ênfase4 13 8" xfId="8770"/>
    <cellStyle name="40% - Ênfase4 14" xfId="426"/>
    <cellStyle name="40% - Ênfase4 14 2" xfId="1498"/>
    <cellStyle name="40% - Ênfase4 14 2 2" xfId="5588"/>
    <cellStyle name="40% - Ênfase4 14 2 2 2" xfId="13865"/>
    <cellStyle name="40% - Ênfase4 14 2 3" xfId="7612"/>
    <cellStyle name="40% - Ênfase4 14 2 3 2" xfId="15889"/>
    <cellStyle name="40% - Ênfase4 14 2 4" xfId="3554"/>
    <cellStyle name="40% - Ênfase4 14 2 4 2" xfId="11831"/>
    <cellStyle name="40% - Ênfase4 14 2 5" xfId="9782"/>
    <cellStyle name="40% - Ênfase4 14 3" xfId="988"/>
    <cellStyle name="40% - Ênfase4 14 3 2" xfId="5091"/>
    <cellStyle name="40% - Ênfase4 14 3 2 2" xfId="13368"/>
    <cellStyle name="40% - Ênfase4 14 3 3" xfId="7116"/>
    <cellStyle name="40% - Ênfase4 14 3 3 2" xfId="15393"/>
    <cellStyle name="40% - Ênfase4 14 3 4" xfId="3048"/>
    <cellStyle name="40% - Ênfase4 14 3 4 2" xfId="11325"/>
    <cellStyle name="40% - Ênfase4 14 3 5" xfId="9277"/>
    <cellStyle name="40% - Ênfase4 14 4" xfId="2038"/>
    <cellStyle name="40% - Ênfase4 14 4 2" xfId="6124"/>
    <cellStyle name="40% - Ênfase4 14 4 2 2" xfId="14401"/>
    <cellStyle name="40% - Ênfase4 14 4 3" xfId="8124"/>
    <cellStyle name="40% - Ênfase4 14 4 3 2" xfId="16401"/>
    <cellStyle name="40% - Ênfase4 14 4 4" xfId="4091"/>
    <cellStyle name="40% - Ênfase4 14 4 4 2" xfId="12368"/>
    <cellStyle name="40% - Ênfase4 14 4 5" xfId="10319"/>
    <cellStyle name="40% - Ênfase4 14 5" xfId="4588"/>
    <cellStyle name="40% - Ênfase4 14 5 2" xfId="12865"/>
    <cellStyle name="40% - Ênfase4 14 6" xfId="6618"/>
    <cellStyle name="40% - Ênfase4 14 6 2" xfId="14895"/>
    <cellStyle name="40% - Ênfase4 14 7" xfId="2541"/>
    <cellStyle name="40% - Ênfase4 14 7 2" xfId="10818"/>
    <cellStyle name="40% - Ênfase4 14 8" xfId="8771"/>
    <cellStyle name="40% - Ênfase4 15" xfId="427"/>
    <cellStyle name="40% - Ênfase4 15 2" xfId="1499"/>
    <cellStyle name="40% - Ênfase4 15 2 2" xfId="5589"/>
    <cellStyle name="40% - Ênfase4 15 2 2 2" xfId="13866"/>
    <cellStyle name="40% - Ênfase4 15 2 3" xfId="7613"/>
    <cellStyle name="40% - Ênfase4 15 2 3 2" xfId="15890"/>
    <cellStyle name="40% - Ênfase4 15 2 4" xfId="3555"/>
    <cellStyle name="40% - Ênfase4 15 2 4 2" xfId="11832"/>
    <cellStyle name="40% - Ênfase4 15 2 5" xfId="9783"/>
    <cellStyle name="40% - Ênfase4 15 3" xfId="989"/>
    <cellStyle name="40% - Ênfase4 15 3 2" xfId="5092"/>
    <cellStyle name="40% - Ênfase4 15 3 2 2" xfId="13369"/>
    <cellStyle name="40% - Ênfase4 15 3 3" xfId="7117"/>
    <cellStyle name="40% - Ênfase4 15 3 3 2" xfId="15394"/>
    <cellStyle name="40% - Ênfase4 15 3 4" xfId="3049"/>
    <cellStyle name="40% - Ênfase4 15 3 4 2" xfId="11326"/>
    <cellStyle name="40% - Ênfase4 15 3 5" xfId="9278"/>
    <cellStyle name="40% - Ênfase4 15 4" xfId="2039"/>
    <cellStyle name="40% - Ênfase4 15 4 2" xfId="6125"/>
    <cellStyle name="40% - Ênfase4 15 4 2 2" xfId="14402"/>
    <cellStyle name="40% - Ênfase4 15 4 3" xfId="8125"/>
    <cellStyle name="40% - Ênfase4 15 4 3 2" xfId="16402"/>
    <cellStyle name="40% - Ênfase4 15 4 4" xfId="4092"/>
    <cellStyle name="40% - Ênfase4 15 4 4 2" xfId="12369"/>
    <cellStyle name="40% - Ênfase4 15 4 5" xfId="10320"/>
    <cellStyle name="40% - Ênfase4 15 5" xfId="4589"/>
    <cellStyle name="40% - Ênfase4 15 5 2" xfId="12866"/>
    <cellStyle name="40% - Ênfase4 15 6" xfId="6619"/>
    <cellStyle name="40% - Ênfase4 15 6 2" xfId="14896"/>
    <cellStyle name="40% - Ênfase4 15 7" xfId="2542"/>
    <cellStyle name="40% - Ênfase4 15 7 2" xfId="10819"/>
    <cellStyle name="40% - Ênfase4 15 8" xfId="8772"/>
    <cellStyle name="40% - Ênfase4 16" xfId="214"/>
    <cellStyle name="40% - Ênfase4 16 2" xfId="1307"/>
    <cellStyle name="40% - Ênfase4 16 2 2" xfId="5397"/>
    <cellStyle name="40% - Ênfase4 16 2 2 2" xfId="13674"/>
    <cellStyle name="40% - Ênfase4 16 2 3" xfId="7422"/>
    <cellStyle name="40% - Ênfase4 16 2 3 2" xfId="15699"/>
    <cellStyle name="40% - Ênfase4 16 2 4" xfId="3363"/>
    <cellStyle name="40% - Ênfase4 16 2 4 2" xfId="11640"/>
    <cellStyle name="40% - Ênfase4 16 2 5" xfId="9591"/>
    <cellStyle name="40% - Ênfase4 16 3" xfId="798"/>
    <cellStyle name="40% - Ênfase4 16 3 2" xfId="4901"/>
    <cellStyle name="40% - Ênfase4 16 3 2 2" xfId="13178"/>
    <cellStyle name="40% - Ênfase4 16 3 3" xfId="6926"/>
    <cellStyle name="40% - Ênfase4 16 3 3 2" xfId="15203"/>
    <cellStyle name="40% - Ênfase4 16 3 4" xfId="2858"/>
    <cellStyle name="40% - Ênfase4 16 3 4 2" xfId="11135"/>
    <cellStyle name="40% - Ênfase4 16 3 5" xfId="9087"/>
    <cellStyle name="40% - Ênfase4 16 4" xfId="1848"/>
    <cellStyle name="40% - Ênfase4 16 4 2" xfId="5934"/>
    <cellStyle name="40% - Ênfase4 16 4 2 2" xfId="14211"/>
    <cellStyle name="40% - Ênfase4 16 4 3" xfId="7934"/>
    <cellStyle name="40% - Ênfase4 16 4 3 2" xfId="16211"/>
    <cellStyle name="40% - Ênfase4 16 4 4" xfId="3901"/>
    <cellStyle name="40% - Ênfase4 16 4 4 2" xfId="12178"/>
    <cellStyle name="40% - Ênfase4 16 4 5" xfId="10129"/>
    <cellStyle name="40% - Ênfase4 16 5" xfId="4397"/>
    <cellStyle name="40% - Ênfase4 16 5 2" xfId="12674"/>
    <cellStyle name="40% - Ênfase4 16 6" xfId="6428"/>
    <cellStyle name="40% - Ênfase4 16 6 2" xfId="14705"/>
    <cellStyle name="40% - Ênfase4 16 7" xfId="2349"/>
    <cellStyle name="40% - Ênfase4 16 7 2" xfId="10626"/>
    <cellStyle name="40% - Ênfase4 16 8" xfId="8580"/>
    <cellStyle name="40% - Ênfase4 17" xfId="430"/>
    <cellStyle name="40% - Ênfase4 17 2" xfId="1502"/>
    <cellStyle name="40% - Ênfase4 17 2 2" xfId="5592"/>
    <cellStyle name="40% - Ênfase4 17 2 2 2" xfId="13869"/>
    <cellStyle name="40% - Ênfase4 17 2 3" xfId="7616"/>
    <cellStyle name="40% - Ênfase4 17 2 3 2" xfId="15893"/>
    <cellStyle name="40% - Ênfase4 17 2 4" xfId="3558"/>
    <cellStyle name="40% - Ênfase4 17 2 4 2" xfId="11835"/>
    <cellStyle name="40% - Ênfase4 17 2 5" xfId="9786"/>
    <cellStyle name="40% - Ênfase4 17 3" xfId="992"/>
    <cellStyle name="40% - Ênfase4 17 3 2" xfId="5095"/>
    <cellStyle name="40% - Ênfase4 17 3 2 2" xfId="13372"/>
    <cellStyle name="40% - Ênfase4 17 3 3" xfId="7120"/>
    <cellStyle name="40% - Ênfase4 17 3 3 2" xfId="15397"/>
    <cellStyle name="40% - Ênfase4 17 3 4" xfId="3052"/>
    <cellStyle name="40% - Ênfase4 17 3 4 2" xfId="11329"/>
    <cellStyle name="40% - Ênfase4 17 3 5" xfId="9281"/>
    <cellStyle name="40% - Ênfase4 17 4" xfId="2042"/>
    <cellStyle name="40% - Ênfase4 17 4 2" xfId="6128"/>
    <cellStyle name="40% - Ênfase4 17 4 2 2" xfId="14405"/>
    <cellStyle name="40% - Ênfase4 17 4 3" xfId="8128"/>
    <cellStyle name="40% - Ênfase4 17 4 3 2" xfId="16405"/>
    <cellStyle name="40% - Ênfase4 17 4 4" xfId="4095"/>
    <cellStyle name="40% - Ênfase4 17 4 4 2" xfId="12372"/>
    <cellStyle name="40% - Ênfase4 17 4 5" xfId="10323"/>
    <cellStyle name="40% - Ênfase4 17 5" xfId="4592"/>
    <cellStyle name="40% - Ênfase4 17 5 2" xfId="12869"/>
    <cellStyle name="40% - Ênfase4 17 6" xfId="6622"/>
    <cellStyle name="40% - Ênfase4 17 6 2" xfId="14899"/>
    <cellStyle name="40% - Ênfase4 17 7" xfId="2545"/>
    <cellStyle name="40% - Ênfase4 17 7 2" xfId="10822"/>
    <cellStyle name="40% - Ênfase4 17 8" xfId="8775"/>
    <cellStyle name="40% - Ênfase4 18" xfId="433"/>
    <cellStyle name="40% - Ênfase4 18 2" xfId="1504"/>
    <cellStyle name="40% - Ênfase4 18 2 2" xfId="5594"/>
    <cellStyle name="40% - Ênfase4 18 2 2 2" xfId="13871"/>
    <cellStyle name="40% - Ênfase4 18 2 3" xfId="7618"/>
    <cellStyle name="40% - Ênfase4 18 2 3 2" xfId="15895"/>
    <cellStyle name="40% - Ênfase4 18 2 4" xfId="3560"/>
    <cellStyle name="40% - Ênfase4 18 2 4 2" xfId="11837"/>
    <cellStyle name="40% - Ênfase4 18 2 5" xfId="9788"/>
    <cellStyle name="40% - Ênfase4 18 3" xfId="994"/>
    <cellStyle name="40% - Ênfase4 18 3 2" xfId="5097"/>
    <cellStyle name="40% - Ênfase4 18 3 2 2" xfId="13374"/>
    <cellStyle name="40% - Ênfase4 18 3 3" xfId="7122"/>
    <cellStyle name="40% - Ênfase4 18 3 3 2" xfId="15399"/>
    <cellStyle name="40% - Ênfase4 18 3 4" xfId="3054"/>
    <cellStyle name="40% - Ênfase4 18 3 4 2" xfId="11331"/>
    <cellStyle name="40% - Ênfase4 18 3 5" xfId="9283"/>
    <cellStyle name="40% - Ênfase4 18 4" xfId="2044"/>
    <cellStyle name="40% - Ênfase4 18 4 2" xfId="6130"/>
    <cellStyle name="40% - Ênfase4 18 4 2 2" xfId="14407"/>
    <cellStyle name="40% - Ênfase4 18 4 3" xfId="8130"/>
    <cellStyle name="40% - Ênfase4 18 4 3 2" xfId="16407"/>
    <cellStyle name="40% - Ênfase4 18 4 4" xfId="4097"/>
    <cellStyle name="40% - Ênfase4 18 4 4 2" xfId="12374"/>
    <cellStyle name="40% - Ênfase4 18 4 5" xfId="10325"/>
    <cellStyle name="40% - Ênfase4 18 5" xfId="4594"/>
    <cellStyle name="40% - Ênfase4 18 5 2" xfId="12871"/>
    <cellStyle name="40% - Ênfase4 18 6" xfId="6624"/>
    <cellStyle name="40% - Ênfase4 18 6 2" xfId="14901"/>
    <cellStyle name="40% - Ênfase4 18 7" xfId="2547"/>
    <cellStyle name="40% - Ênfase4 18 7 2" xfId="10824"/>
    <cellStyle name="40% - Ênfase4 18 8" xfId="8777"/>
    <cellStyle name="40% - Ênfase4 19" xfId="435"/>
    <cellStyle name="40% - Ênfase4 19 2" xfId="1506"/>
    <cellStyle name="40% - Ênfase4 19 2 2" xfId="5596"/>
    <cellStyle name="40% - Ênfase4 19 2 2 2" xfId="13873"/>
    <cellStyle name="40% - Ênfase4 19 2 3" xfId="7620"/>
    <cellStyle name="40% - Ênfase4 19 2 3 2" xfId="15897"/>
    <cellStyle name="40% - Ênfase4 19 2 4" xfId="3562"/>
    <cellStyle name="40% - Ênfase4 19 2 4 2" xfId="11839"/>
    <cellStyle name="40% - Ênfase4 19 2 5" xfId="9790"/>
    <cellStyle name="40% - Ênfase4 19 3" xfId="996"/>
    <cellStyle name="40% - Ênfase4 19 3 2" xfId="5099"/>
    <cellStyle name="40% - Ênfase4 19 3 2 2" xfId="13376"/>
    <cellStyle name="40% - Ênfase4 19 3 3" xfId="7124"/>
    <cellStyle name="40% - Ênfase4 19 3 3 2" xfId="15401"/>
    <cellStyle name="40% - Ênfase4 19 3 4" xfId="3056"/>
    <cellStyle name="40% - Ênfase4 19 3 4 2" xfId="11333"/>
    <cellStyle name="40% - Ênfase4 19 3 5" xfId="9285"/>
    <cellStyle name="40% - Ênfase4 19 4" xfId="2046"/>
    <cellStyle name="40% - Ênfase4 19 4 2" xfId="6132"/>
    <cellStyle name="40% - Ênfase4 19 4 2 2" xfId="14409"/>
    <cellStyle name="40% - Ênfase4 19 4 3" xfId="8132"/>
    <cellStyle name="40% - Ênfase4 19 4 3 2" xfId="16409"/>
    <cellStyle name="40% - Ênfase4 19 4 4" xfId="4099"/>
    <cellStyle name="40% - Ênfase4 19 4 4 2" xfId="12376"/>
    <cellStyle name="40% - Ênfase4 19 4 5" xfId="10327"/>
    <cellStyle name="40% - Ênfase4 19 5" xfId="4596"/>
    <cellStyle name="40% - Ênfase4 19 5 2" xfId="12873"/>
    <cellStyle name="40% - Ênfase4 19 6" xfId="6626"/>
    <cellStyle name="40% - Ênfase4 19 6 2" xfId="14903"/>
    <cellStyle name="40% - Ênfase4 19 7" xfId="2549"/>
    <cellStyle name="40% - Ênfase4 19 7 2" xfId="10826"/>
    <cellStyle name="40% - Ênfase4 19 8" xfId="8779"/>
    <cellStyle name="40% - Ênfase4 2" xfId="150"/>
    <cellStyle name="40% - Ênfase4 2 2" xfId="155"/>
    <cellStyle name="40% - Ênfase4 2 2 2" xfId="1249"/>
    <cellStyle name="40% - Ênfase4 2 2 2 2" xfId="5340"/>
    <cellStyle name="40% - Ênfase4 2 2 2 2 2" xfId="13617"/>
    <cellStyle name="40% - Ênfase4 2 2 2 3" xfId="7365"/>
    <cellStyle name="40% - Ênfase4 2 2 2 3 2" xfId="15642"/>
    <cellStyle name="40% - Ênfase4 2 2 2 4" xfId="3305"/>
    <cellStyle name="40% - Ênfase4 2 2 2 4 2" xfId="11582"/>
    <cellStyle name="40% - Ênfase4 2 2 2 5" xfId="9533"/>
    <cellStyle name="40% - Ênfase4 2 2 3" xfId="740"/>
    <cellStyle name="40% - Ênfase4 2 2 3 2" xfId="4844"/>
    <cellStyle name="40% - Ênfase4 2 2 3 2 2" xfId="13121"/>
    <cellStyle name="40% - Ênfase4 2 2 3 3" xfId="6869"/>
    <cellStyle name="40% - Ênfase4 2 2 3 3 2" xfId="15146"/>
    <cellStyle name="40% - Ênfase4 2 2 3 4" xfId="2800"/>
    <cellStyle name="40% - Ênfase4 2 2 3 4 2" xfId="11077"/>
    <cellStyle name="40% - Ênfase4 2 2 3 5" xfId="9029"/>
    <cellStyle name="40% - Ênfase4 2 2 4" xfId="1790"/>
    <cellStyle name="40% - Ênfase4 2 2 4 2" xfId="5877"/>
    <cellStyle name="40% - Ênfase4 2 2 4 2 2" xfId="14154"/>
    <cellStyle name="40% - Ênfase4 2 2 4 3" xfId="7877"/>
    <cellStyle name="40% - Ênfase4 2 2 4 3 2" xfId="16154"/>
    <cellStyle name="40% - Ênfase4 2 2 4 4" xfId="3843"/>
    <cellStyle name="40% - Ênfase4 2 2 4 4 2" xfId="12120"/>
    <cellStyle name="40% - Ênfase4 2 2 4 5" xfId="10071"/>
    <cellStyle name="40% - Ênfase4 2 2 5" xfId="4340"/>
    <cellStyle name="40% - Ênfase4 2 2 5 2" xfId="12617"/>
    <cellStyle name="40% - Ênfase4 2 2 6" xfId="6371"/>
    <cellStyle name="40% - Ênfase4 2 2 6 2" xfId="14648"/>
    <cellStyle name="40% - Ênfase4 2 2 7" xfId="2291"/>
    <cellStyle name="40% - Ênfase4 2 2 7 2" xfId="10568"/>
    <cellStyle name="40% - Ênfase4 2 2 8" xfId="8522"/>
    <cellStyle name="40% - Ênfase4 2 3" xfId="1244"/>
    <cellStyle name="40% - Ênfase4 2 3 2" xfId="5335"/>
    <cellStyle name="40% - Ênfase4 2 3 2 2" xfId="13612"/>
    <cellStyle name="40% - Ênfase4 2 3 3" xfId="7360"/>
    <cellStyle name="40% - Ênfase4 2 3 3 2" xfId="15637"/>
    <cellStyle name="40% - Ênfase4 2 3 4" xfId="3300"/>
    <cellStyle name="40% - Ênfase4 2 3 4 2" xfId="11577"/>
    <cellStyle name="40% - Ênfase4 2 3 5" xfId="9528"/>
    <cellStyle name="40% - Ênfase4 2 4" xfId="735"/>
    <cellStyle name="40% - Ênfase4 2 4 2" xfId="4839"/>
    <cellStyle name="40% - Ênfase4 2 4 2 2" xfId="13116"/>
    <cellStyle name="40% - Ênfase4 2 4 3" xfId="6864"/>
    <cellStyle name="40% - Ênfase4 2 4 3 2" xfId="15141"/>
    <cellStyle name="40% - Ênfase4 2 4 4" xfId="2795"/>
    <cellStyle name="40% - Ênfase4 2 4 4 2" xfId="11072"/>
    <cellStyle name="40% - Ênfase4 2 4 5" xfId="9024"/>
    <cellStyle name="40% - Ênfase4 2 5" xfId="1785"/>
    <cellStyle name="40% - Ênfase4 2 5 2" xfId="5872"/>
    <cellStyle name="40% - Ênfase4 2 5 2 2" xfId="14149"/>
    <cellStyle name="40% - Ênfase4 2 5 3" xfId="7872"/>
    <cellStyle name="40% - Ênfase4 2 5 3 2" xfId="16149"/>
    <cellStyle name="40% - Ênfase4 2 5 4" xfId="3838"/>
    <cellStyle name="40% - Ênfase4 2 5 4 2" xfId="12115"/>
    <cellStyle name="40% - Ênfase4 2 5 5" xfId="10066"/>
    <cellStyle name="40% - Ênfase4 2 6" xfId="4335"/>
    <cellStyle name="40% - Ênfase4 2 6 2" xfId="12612"/>
    <cellStyle name="40% - Ênfase4 2 7" xfId="6366"/>
    <cellStyle name="40% - Ênfase4 2 7 2" xfId="14643"/>
    <cellStyle name="40% - Ênfase4 2 8" xfId="2286"/>
    <cellStyle name="40% - Ênfase4 2 8 2" xfId="10563"/>
    <cellStyle name="40% - Ênfase4 2 9" xfId="8517"/>
    <cellStyle name="40% - Ênfase4 20" xfId="428"/>
    <cellStyle name="40% - Ênfase4 20 2" xfId="1500"/>
    <cellStyle name="40% - Ênfase4 20 2 2" xfId="5590"/>
    <cellStyle name="40% - Ênfase4 20 2 2 2" xfId="13867"/>
    <cellStyle name="40% - Ênfase4 20 2 3" xfId="7614"/>
    <cellStyle name="40% - Ênfase4 20 2 3 2" xfId="15891"/>
    <cellStyle name="40% - Ênfase4 20 2 4" xfId="3556"/>
    <cellStyle name="40% - Ênfase4 20 2 4 2" xfId="11833"/>
    <cellStyle name="40% - Ênfase4 20 2 5" xfId="9784"/>
    <cellStyle name="40% - Ênfase4 20 3" xfId="990"/>
    <cellStyle name="40% - Ênfase4 20 3 2" xfId="5093"/>
    <cellStyle name="40% - Ênfase4 20 3 2 2" xfId="13370"/>
    <cellStyle name="40% - Ênfase4 20 3 3" xfId="7118"/>
    <cellStyle name="40% - Ênfase4 20 3 3 2" xfId="15395"/>
    <cellStyle name="40% - Ênfase4 20 3 4" xfId="3050"/>
    <cellStyle name="40% - Ênfase4 20 3 4 2" xfId="11327"/>
    <cellStyle name="40% - Ênfase4 20 3 5" xfId="9279"/>
    <cellStyle name="40% - Ênfase4 20 4" xfId="2040"/>
    <cellStyle name="40% - Ênfase4 20 4 2" xfId="6126"/>
    <cellStyle name="40% - Ênfase4 20 4 2 2" xfId="14403"/>
    <cellStyle name="40% - Ênfase4 20 4 3" xfId="8126"/>
    <cellStyle name="40% - Ênfase4 20 4 3 2" xfId="16403"/>
    <cellStyle name="40% - Ênfase4 20 4 4" xfId="4093"/>
    <cellStyle name="40% - Ênfase4 20 4 4 2" xfId="12370"/>
    <cellStyle name="40% - Ênfase4 20 4 5" xfId="10321"/>
    <cellStyle name="40% - Ênfase4 20 5" xfId="4590"/>
    <cellStyle name="40% - Ênfase4 20 5 2" xfId="12867"/>
    <cellStyle name="40% - Ênfase4 20 6" xfId="6620"/>
    <cellStyle name="40% - Ênfase4 20 6 2" xfId="14897"/>
    <cellStyle name="40% - Ênfase4 20 7" xfId="2543"/>
    <cellStyle name="40% - Ênfase4 20 7 2" xfId="10820"/>
    <cellStyle name="40% - Ênfase4 20 8" xfId="8773"/>
    <cellStyle name="40% - Ênfase4 21" xfId="215"/>
    <cellStyle name="40% - Ênfase4 21 2" xfId="1308"/>
    <cellStyle name="40% - Ênfase4 21 2 2" xfId="5398"/>
    <cellStyle name="40% - Ênfase4 21 2 2 2" xfId="13675"/>
    <cellStyle name="40% - Ênfase4 21 2 3" xfId="7423"/>
    <cellStyle name="40% - Ênfase4 21 2 3 2" xfId="15700"/>
    <cellStyle name="40% - Ênfase4 21 2 4" xfId="3364"/>
    <cellStyle name="40% - Ênfase4 21 2 4 2" xfId="11641"/>
    <cellStyle name="40% - Ênfase4 21 2 5" xfId="9592"/>
    <cellStyle name="40% - Ênfase4 21 3" xfId="799"/>
    <cellStyle name="40% - Ênfase4 21 3 2" xfId="4902"/>
    <cellStyle name="40% - Ênfase4 21 3 2 2" xfId="13179"/>
    <cellStyle name="40% - Ênfase4 21 3 3" xfId="6927"/>
    <cellStyle name="40% - Ênfase4 21 3 3 2" xfId="15204"/>
    <cellStyle name="40% - Ênfase4 21 3 4" xfId="2859"/>
    <cellStyle name="40% - Ênfase4 21 3 4 2" xfId="11136"/>
    <cellStyle name="40% - Ênfase4 21 3 5" xfId="9088"/>
    <cellStyle name="40% - Ênfase4 21 4" xfId="1849"/>
    <cellStyle name="40% - Ênfase4 21 4 2" xfId="5935"/>
    <cellStyle name="40% - Ênfase4 21 4 2 2" xfId="14212"/>
    <cellStyle name="40% - Ênfase4 21 4 3" xfId="7935"/>
    <cellStyle name="40% - Ênfase4 21 4 3 2" xfId="16212"/>
    <cellStyle name="40% - Ênfase4 21 4 4" xfId="3902"/>
    <cellStyle name="40% - Ênfase4 21 4 4 2" xfId="12179"/>
    <cellStyle name="40% - Ênfase4 21 4 5" xfId="10130"/>
    <cellStyle name="40% - Ênfase4 21 5" xfId="4398"/>
    <cellStyle name="40% - Ênfase4 21 5 2" xfId="12675"/>
    <cellStyle name="40% - Ênfase4 21 6" xfId="6429"/>
    <cellStyle name="40% - Ênfase4 21 6 2" xfId="14706"/>
    <cellStyle name="40% - Ênfase4 21 7" xfId="2350"/>
    <cellStyle name="40% - Ênfase4 21 7 2" xfId="10627"/>
    <cellStyle name="40% - Ênfase4 21 8" xfId="8581"/>
    <cellStyle name="40% - Ênfase4 22" xfId="431"/>
    <cellStyle name="40% - Ênfase4 3" xfId="145"/>
    <cellStyle name="40% - Ênfase4 3 2" xfId="160"/>
    <cellStyle name="40% - Ênfase4 3 2 2" xfId="1254"/>
    <cellStyle name="40% - Ênfase4 3 2 2 2" xfId="5345"/>
    <cellStyle name="40% - Ênfase4 3 2 2 2 2" xfId="13622"/>
    <cellStyle name="40% - Ênfase4 3 2 2 3" xfId="7370"/>
    <cellStyle name="40% - Ênfase4 3 2 2 3 2" xfId="15647"/>
    <cellStyle name="40% - Ênfase4 3 2 2 4" xfId="3310"/>
    <cellStyle name="40% - Ênfase4 3 2 2 4 2" xfId="11587"/>
    <cellStyle name="40% - Ênfase4 3 2 2 5" xfId="9538"/>
    <cellStyle name="40% - Ênfase4 3 2 3" xfId="745"/>
    <cellStyle name="40% - Ênfase4 3 2 3 2" xfId="4849"/>
    <cellStyle name="40% - Ênfase4 3 2 3 2 2" xfId="13126"/>
    <cellStyle name="40% - Ênfase4 3 2 3 3" xfId="6874"/>
    <cellStyle name="40% - Ênfase4 3 2 3 3 2" xfId="15151"/>
    <cellStyle name="40% - Ênfase4 3 2 3 4" xfId="2805"/>
    <cellStyle name="40% - Ênfase4 3 2 3 4 2" xfId="11082"/>
    <cellStyle name="40% - Ênfase4 3 2 3 5" xfId="9034"/>
    <cellStyle name="40% - Ênfase4 3 2 4" xfId="1795"/>
    <cellStyle name="40% - Ênfase4 3 2 4 2" xfId="5882"/>
    <cellStyle name="40% - Ênfase4 3 2 4 2 2" xfId="14159"/>
    <cellStyle name="40% - Ênfase4 3 2 4 3" xfId="7882"/>
    <cellStyle name="40% - Ênfase4 3 2 4 3 2" xfId="16159"/>
    <cellStyle name="40% - Ênfase4 3 2 4 4" xfId="3848"/>
    <cellStyle name="40% - Ênfase4 3 2 4 4 2" xfId="12125"/>
    <cellStyle name="40% - Ênfase4 3 2 4 5" xfId="10076"/>
    <cellStyle name="40% - Ênfase4 3 2 5" xfId="4345"/>
    <cellStyle name="40% - Ênfase4 3 2 5 2" xfId="12622"/>
    <cellStyle name="40% - Ênfase4 3 2 6" xfId="6376"/>
    <cellStyle name="40% - Ênfase4 3 2 6 2" xfId="14653"/>
    <cellStyle name="40% - Ênfase4 3 2 7" xfId="2296"/>
    <cellStyle name="40% - Ênfase4 3 2 7 2" xfId="10573"/>
    <cellStyle name="40% - Ênfase4 3 2 8" xfId="8527"/>
    <cellStyle name="40% - Ênfase4 3 3" xfId="1239"/>
    <cellStyle name="40% - Ênfase4 3 3 2" xfId="5330"/>
    <cellStyle name="40% - Ênfase4 3 3 2 2" xfId="13607"/>
    <cellStyle name="40% - Ênfase4 3 3 3" xfId="7355"/>
    <cellStyle name="40% - Ênfase4 3 3 3 2" xfId="15632"/>
    <cellStyle name="40% - Ênfase4 3 3 4" xfId="3295"/>
    <cellStyle name="40% - Ênfase4 3 3 4 2" xfId="11572"/>
    <cellStyle name="40% - Ênfase4 3 3 5" xfId="9523"/>
    <cellStyle name="40% - Ênfase4 3 4" xfId="730"/>
    <cellStyle name="40% - Ênfase4 3 4 2" xfId="4834"/>
    <cellStyle name="40% - Ênfase4 3 4 2 2" xfId="13111"/>
    <cellStyle name="40% - Ênfase4 3 4 3" xfId="6859"/>
    <cellStyle name="40% - Ênfase4 3 4 3 2" xfId="15136"/>
    <cellStyle name="40% - Ênfase4 3 4 4" xfId="2790"/>
    <cellStyle name="40% - Ênfase4 3 4 4 2" xfId="11067"/>
    <cellStyle name="40% - Ênfase4 3 4 5" xfId="9019"/>
    <cellStyle name="40% - Ênfase4 3 5" xfId="1780"/>
    <cellStyle name="40% - Ênfase4 3 5 2" xfId="5867"/>
    <cellStyle name="40% - Ênfase4 3 5 2 2" xfId="14144"/>
    <cellStyle name="40% - Ênfase4 3 5 3" xfId="7867"/>
    <cellStyle name="40% - Ênfase4 3 5 3 2" xfId="16144"/>
    <cellStyle name="40% - Ênfase4 3 5 4" xfId="3833"/>
    <cellStyle name="40% - Ênfase4 3 5 4 2" xfId="12110"/>
    <cellStyle name="40% - Ênfase4 3 5 5" xfId="10061"/>
    <cellStyle name="40% - Ênfase4 3 6" xfId="4330"/>
    <cellStyle name="40% - Ênfase4 3 6 2" xfId="12607"/>
    <cellStyle name="40% - Ênfase4 3 7" xfId="6361"/>
    <cellStyle name="40% - Ênfase4 3 7 2" xfId="14638"/>
    <cellStyle name="40% - Ênfase4 3 8" xfId="2281"/>
    <cellStyle name="40% - Ênfase4 3 8 2" xfId="10558"/>
    <cellStyle name="40% - Ênfase4 3 9" xfId="8512"/>
    <cellStyle name="40% - Ênfase4 4" xfId="163"/>
    <cellStyle name="40% - Ênfase4 4 2" xfId="166"/>
    <cellStyle name="40% - Ênfase4 4 2 2" xfId="1260"/>
    <cellStyle name="40% - Ênfase4 4 2 2 2" xfId="5351"/>
    <cellStyle name="40% - Ênfase4 4 2 2 2 2" xfId="13628"/>
    <cellStyle name="40% - Ênfase4 4 2 2 3" xfId="7376"/>
    <cellStyle name="40% - Ênfase4 4 2 2 3 2" xfId="15653"/>
    <cellStyle name="40% - Ênfase4 4 2 2 4" xfId="3316"/>
    <cellStyle name="40% - Ênfase4 4 2 2 4 2" xfId="11593"/>
    <cellStyle name="40% - Ênfase4 4 2 2 5" xfId="9544"/>
    <cellStyle name="40% - Ênfase4 4 2 3" xfId="751"/>
    <cellStyle name="40% - Ênfase4 4 2 3 2" xfId="4855"/>
    <cellStyle name="40% - Ênfase4 4 2 3 2 2" xfId="13132"/>
    <cellStyle name="40% - Ênfase4 4 2 3 3" xfId="6880"/>
    <cellStyle name="40% - Ênfase4 4 2 3 3 2" xfId="15157"/>
    <cellStyle name="40% - Ênfase4 4 2 3 4" xfId="2811"/>
    <cellStyle name="40% - Ênfase4 4 2 3 4 2" xfId="11088"/>
    <cellStyle name="40% - Ênfase4 4 2 3 5" xfId="9040"/>
    <cellStyle name="40% - Ênfase4 4 2 4" xfId="1801"/>
    <cellStyle name="40% - Ênfase4 4 2 4 2" xfId="5888"/>
    <cellStyle name="40% - Ênfase4 4 2 4 2 2" xfId="14165"/>
    <cellStyle name="40% - Ênfase4 4 2 4 3" xfId="7888"/>
    <cellStyle name="40% - Ênfase4 4 2 4 3 2" xfId="16165"/>
    <cellStyle name="40% - Ênfase4 4 2 4 4" xfId="3854"/>
    <cellStyle name="40% - Ênfase4 4 2 4 4 2" xfId="12131"/>
    <cellStyle name="40% - Ênfase4 4 2 4 5" xfId="10082"/>
    <cellStyle name="40% - Ênfase4 4 2 5" xfId="4351"/>
    <cellStyle name="40% - Ênfase4 4 2 5 2" xfId="12628"/>
    <cellStyle name="40% - Ênfase4 4 2 6" xfId="6382"/>
    <cellStyle name="40% - Ênfase4 4 2 6 2" xfId="14659"/>
    <cellStyle name="40% - Ênfase4 4 2 7" xfId="2302"/>
    <cellStyle name="40% - Ênfase4 4 2 7 2" xfId="10579"/>
    <cellStyle name="40% - Ênfase4 4 2 8" xfId="8533"/>
    <cellStyle name="40% - Ênfase4 4 3" xfId="1257"/>
    <cellStyle name="40% - Ênfase4 4 3 2" xfId="5348"/>
    <cellStyle name="40% - Ênfase4 4 3 2 2" xfId="13625"/>
    <cellStyle name="40% - Ênfase4 4 3 3" xfId="7373"/>
    <cellStyle name="40% - Ênfase4 4 3 3 2" xfId="15650"/>
    <cellStyle name="40% - Ênfase4 4 3 4" xfId="3313"/>
    <cellStyle name="40% - Ênfase4 4 3 4 2" xfId="11590"/>
    <cellStyle name="40% - Ênfase4 4 3 5" xfId="9541"/>
    <cellStyle name="40% - Ênfase4 4 4" xfId="748"/>
    <cellStyle name="40% - Ênfase4 4 4 2" xfId="4852"/>
    <cellStyle name="40% - Ênfase4 4 4 2 2" xfId="13129"/>
    <cellStyle name="40% - Ênfase4 4 4 3" xfId="6877"/>
    <cellStyle name="40% - Ênfase4 4 4 3 2" xfId="15154"/>
    <cellStyle name="40% - Ênfase4 4 4 4" xfId="2808"/>
    <cellStyle name="40% - Ênfase4 4 4 4 2" xfId="11085"/>
    <cellStyle name="40% - Ênfase4 4 4 5" xfId="9037"/>
    <cellStyle name="40% - Ênfase4 4 5" xfId="1798"/>
    <cellStyle name="40% - Ênfase4 4 5 2" xfId="5885"/>
    <cellStyle name="40% - Ênfase4 4 5 2 2" xfId="14162"/>
    <cellStyle name="40% - Ênfase4 4 5 3" xfId="7885"/>
    <cellStyle name="40% - Ênfase4 4 5 3 2" xfId="16162"/>
    <cellStyle name="40% - Ênfase4 4 5 4" xfId="3851"/>
    <cellStyle name="40% - Ênfase4 4 5 4 2" xfId="12128"/>
    <cellStyle name="40% - Ênfase4 4 5 5" xfId="10079"/>
    <cellStyle name="40% - Ênfase4 4 6" xfId="4348"/>
    <cellStyle name="40% - Ênfase4 4 6 2" xfId="12625"/>
    <cellStyle name="40% - Ênfase4 4 7" xfId="6379"/>
    <cellStyle name="40% - Ênfase4 4 7 2" xfId="14656"/>
    <cellStyle name="40% - Ênfase4 4 8" xfId="2299"/>
    <cellStyle name="40% - Ênfase4 4 8 2" xfId="10576"/>
    <cellStyle name="40% - Ênfase4 4 9" xfId="8530"/>
    <cellStyle name="40% - Ênfase4 5" xfId="169"/>
    <cellStyle name="40% - Ênfase4 5 2" xfId="171"/>
    <cellStyle name="40% - Ênfase4 5 2 2" xfId="1265"/>
    <cellStyle name="40% - Ênfase4 5 2 2 2" xfId="5356"/>
    <cellStyle name="40% - Ênfase4 5 2 2 2 2" xfId="13633"/>
    <cellStyle name="40% - Ênfase4 5 2 2 3" xfId="7381"/>
    <cellStyle name="40% - Ênfase4 5 2 2 3 2" xfId="15658"/>
    <cellStyle name="40% - Ênfase4 5 2 2 4" xfId="3321"/>
    <cellStyle name="40% - Ênfase4 5 2 2 4 2" xfId="11598"/>
    <cellStyle name="40% - Ênfase4 5 2 2 5" xfId="9549"/>
    <cellStyle name="40% - Ênfase4 5 2 3" xfId="756"/>
    <cellStyle name="40% - Ênfase4 5 2 3 2" xfId="4860"/>
    <cellStyle name="40% - Ênfase4 5 2 3 2 2" xfId="13137"/>
    <cellStyle name="40% - Ênfase4 5 2 3 3" xfId="6885"/>
    <cellStyle name="40% - Ênfase4 5 2 3 3 2" xfId="15162"/>
    <cellStyle name="40% - Ênfase4 5 2 3 4" xfId="2816"/>
    <cellStyle name="40% - Ênfase4 5 2 3 4 2" xfId="11093"/>
    <cellStyle name="40% - Ênfase4 5 2 3 5" xfId="9045"/>
    <cellStyle name="40% - Ênfase4 5 2 4" xfId="1806"/>
    <cellStyle name="40% - Ênfase4 5 2 4 2" xfId="5893"/>
    <cellStyle name="40% - Ênfase4 5 2 4 2 2" xfId="14170"/>
    <cellStyle name="40% - Ênfase4 5 2 4 3" xfId="7893"/>
    <cellStyle name="40% - Ênfase4 5 2 4 3 2" xfId="16170"/>
    <cellStyle name="40% - Ênfase4 5 2 4 4" xfId="3859"/>
    <cellStyle name="40% - Ênfase4 5 2 4 4 2" xfId="12136"/>
    <cellStyle name="40% - Ênfase4 5 2 4 5" xfId="10087"/>
    <cellStyle name="40% - Ênfase4 5 2 5" xfId="4356"/>
    <cellStyle name="40% - Ênfase4 5 2 5 2" xfId="12633"/>
    <cellStyle name="40% - Ênfase4 5 2 6" xfId="6387"/>
    <cellStyle name="40% - Ênfase4 5 2 6 2" xfId="14664"/>
    <cellStyle name="40% - Ênfase4 5 2 7" xfId="2307"/>
    <cellStyle name="40% - Ênfase4 5 2 7 2" xfId="10584"/>
    <cellStyle name="40% - Ênfase4 5 2 8" xfId="8538"/>
    <cellStyle name="40% - Ênfase4 5 3" xfId="1263"/>
    <cellStyle name="40% - Ênfase4 5 3 2" xfId="5354"/>
    <cellStyle name="40% - Ênfase4 5 3 2 2" xfId="13631"/>
    <cellStyle name="40% - Ênfase4 5 3 3" xfId="7379"/>
    <cellStyle name="40% - Ênfase4 5 3 3 2" xfId="15656"/>
    <cellStyle name="40% - Ênfase4 5 3 4" xfId="3319"/>
    <cellStyle name="40% - Ênfase4 5 3 4 2" xfId="11596"/>
    <cellStyle name="40% - Ênfase4 5 3 5" xfId="9547"/>
    <cellStyle name="40% - Ênfase4 5 4" xfId="754"/>
    <cellStyle name="40% - Ênfase4 5 4 2" xfId="4858"/>
    <cellStyle name="40% - Ênfase4 5 4 2 2" xfId="13135"/>
    <cellStyle name="40% - Ênfase4 5 4 3" xfId="6883"/>
    <cellStyle name="40% - Ênfase4 5 4 3 2" xfId="15160"/>
    <cellStyle name="40% - Ênfase4 5 4 4" xfId="2814"/>
    <cellStyle name="40% - Ênfase4 5 4 4 2" xfId="11091"/>
    <cellStyle name="40% - Ênfase4 5 4 5" xfId="9043"/>
    <cellStyle name="40% - Ênfase4 5 5" xfId="1804"/>
    <cellStyle name="40% - Ênfase4 5 5 2" xfId="5891"/>
    <cellStyle name="40% - Ênfase4 5 5 2 2" xfId="14168"/>
    <cellStyle name="40% - Ênfase4 5 5 3" xfId="7891"/>
    <cellStyle name="40% - Ênfase4 5 5 3 2" xfId="16168"/>
    <cellStyle name="40% - Ênfase4 5 5 4" xfId="3857"/>
    <cellStyle name="40% - Ênfase4 5 5 4 2" xfId="12134"/>
    <cellStyle name="40% - Ênfase4 5 5 5" xfId="10085"/>
    <cellStyle name="40% - Ênfase4 5 6" xfId="4354"/>
    <cellStyle name="40% - Ênfase4 5 6 2" xfId="12631"/>
    <cellStyle name="40% - Ênfase4 5 7" xfId="6385"/>
    <cellStyle name="40% - Ênfase4 5 7 2" xfId="14662"/>
    <cellStyle name="40% - Ênfase4 5 8" xfId="2305"/>
    <cellStyle name="40% - Ênfase4 5 8 2" xfId="10582"/>
    <cellStyle name="40% - Ênfase4 5 9" xfId="8536"/>
    <cellStyle name="40% - Ênfase4 6" xfId="437"/>
    <cellStyle name="40% - Ênfase4 6 2" xfId="438"/>
    <cellStyle name="40% - Ênfase4 6 2 2" xfId="1508"/>
    <cellStyle name="40% - Ênfase4 6 2 2 2" xfId="5598"/>
    <cellStyle name="40% - Ênfase4 6 2 2 2 2" xfId="13875"/>
    <cellStyle name="40% - Ênfase4 6 2 2 3" xfId="7622"/>
    <cellStyle name="40% - Ênfase4 6 2 2 3 2" xfId="15899"/>
    <cellStyle name="40% - Ênfase4 6 2 2 4" xfId="3564"/>
    <cellStyle name="40% - Ênfase4 6 2 2 4 2" xfId="11841"/>
    <cellStyle name="40% - Ênfase4 6 2 2 5" xfId="9792"/>
    <cellStyle name="40% - Ênfase4 6 2 3" xfId="998"/>
    <cellStyle name="40% - Ênfase4 6 2 3 2" xfId="5101"/>
    <cellStyle name="40% - Ênfase4 6 2 3 2 2" xfId="13378"/>
    <cellStyle name="40% - Ênfase4 6 2 3 3" xfId="7126"/>
    <cellStyle name="40% - Ênfase4 6 2 3 3 2" xfId="15403"/>
    <cellStyle name="40% - Ênfase4 6 2 3 4" xfId="3058"/>
    <cellStyle name="40% - Ênfase4 6 2 3 4 2" xfId="11335"/>
    <cellStyle name="40% - Ênfase4 6 2 3 5" xfId="9287"/>
    <cellStyle name="40% - Ênfase4 6 2 4" xfId="2048"/>
    <cellStyle name="40% - Ênfase4 6 2 4 2" xfId="6134"/>
    <cellStyle name="40% - Ênfase4 6 2 4 2 2" xfId="14411"/>
    <cellStyle name="40% - Ênfase4 6 2 4 3" xfId="8134"/>
    <cellStyle name="40% - Ênfase4 6 2 4 3 2" xfId="16411"/>
    <cellStyle name="40% - Ênfase4 6 2 4 4" xfId="4101"/>
    <cellStyle name="40% - Ênfase4 6 2 4 4 2" xfId="12378"/>
    <cellStyle name="40% - Ênfase4 6 2 4 5" xfId="10329"/>
    <cellStyle name="40% - Ênfase4 6 2 5" xfId="4598"/>
    <cellStyle name="40% - Ênfase4 6 2 5 2" xfId="12875"/>
    <cellStyle name="40% - Ênfase4 6 2 6" xfId="6628"/>
    <cellStyle name="40% - Ênfase4 6 2 6 2" xfId="14905"/>
    <cellStyle name="40% - Ênfase4 6 2 7" xfId="2551"/>
    <cellStyle name="40% - Ênfase4 6 2 7 2" xfId="10828"/>
    <cellStyle name="40% - Ênfase4 6 2 8" xfId="8781"/>
    <cellStyle name="40% - Ênfase4 6 3" xfId="1507"/>
    <cellStyle name="40% - Ênfase4 6 3 2" xfId="5597"/>
    <cellStyle name="40% - Ênfase4 6 3 2 2" xfId="13874"/>
    <cellStyle name="40% - Ênfase4 6 3 3" xfId="7621"/>
    <cellStyle name="40% - Ênfase4 6 3 3 2" xfId="15898"/>
    <cellStyle name="40% - Ênfase4 6 3 4" xfId="3563"/>
    <cellStyle name="40% - Ênfase4 6 3 4 2" xfId="11840"/>
    <cellStyle name="40% - Ênfase4 6 3 5" xfId="9791"/>
    <cellStyle name="40% - Ênfase4 6 4" xfId="997"/>
    <cellStyle name="40% - Ênfase4 6 4 2" xfId="5100"/>
    <cellStyle name="40% - Ênfase4 6 4 2 2" xfId="13377"/>
    <cellStyle name="40% - Ênfase4 6 4 3" xfId="7125"/>
    <cellStyle name="40% - Ênfase4 6 4 3 2" xfId="15402"/>
    <cellStyle name="40% - Ênfase4 6 4 4" xfId="3057"/>
    <cellStyle name="40% - Ênfase4 6 4 4 2" xfId="11334"/>
    <cellStyle name="40% - Ênfase4 6 4 5" xfId="9286"/>
    <cellStyle name="40% - Ênfase4 6 5" xfId="2047"/>
    <cellStyle name="40% - Ênfase4 6 5 2" xfId="6133"/>
    <cellStyle name="40% - Ênfase4 6 5 2 2" xfId="14410"/>
    <cellStyle name="40% - Ênfase4 6 5 3" xfId="8133"/>
    <cellStyle name="40% - Ênfase4 6 5 3 2" xfId="16410"/>
    <cellStyle name="40% - Ênfase4 6 5 4" xfId="4100"/>
    <cellStyle name="40% - Ênfase4 6 5 4 2" xfId="12377"/>
    <cellStyle name="40% - Ênfase4 6 5 5" xfId="10328"/>
    <cellStyle name="40% - Ênfase4 6 6" xfId="4597"/>
    <cellStyle name="40% - Ênfase4 6 6 2" xfId="12874"/>
    <cellStyle name="40% - Ênfase4 6 7" xfId="6627"/>
    <cellStyle name="40% - Ênfase4 6 7 2" xfId="14904"/>
    <cellStyle name="40% - Ênfase4 6 8" xfId="2550"/>
    <cellStyle name="40% - Ênfase4 6 8 2" xfId="10827"/>
    <cellStyle name="40% - Ênfase4 6 9" xfId="8780"/>
    <cellStyle name="40% - Ênfase4 7" xfId="109"/>
    <cellStyle name="40% - Ênfase4 7 2" xfId="308"/>
    <cellStyle name="40% - Ênfase4 7 2 2" xfId="1394"/>
    <cellStyle name="40% - Ênfase4 7 2 2 2" xfId="5484"/>
    <cellStyle name="40% - Ênfase4 7 2 2 2 2" xfId="13761"/>
    <cellStyle name="40% - Ênfase4 7 2 2 3" xfId="7509"/>
    <cellStyle name="40% - Ênfase4 7 2 2 3 2" xfId="15786"/>
    <cellStyle name="40% - Ênfase4 7 2 2 4" xfId="3450"/>
    <cellStyle name="40% - Ênfase4 7 2 2 4 2" xfId="11727"/>
    <cellStyle name="40% - Ênfase4 7 2 2 5" xfId="9678"/>
    <cellStyle name="40% - Ênfase4 7 2 3" xfId="885"/>
    <cellStyle name="40% - Ênfase4 7 2 3 2" xfId="4988"/>
    <cellStyle name="40% - Ênfase4 7 2 3 2 2" xfId="13265"/>
    <cellStyle name="40% - Ênfase4 7 2 3 3" xfId="7013"/>
    <cellStyle name="40% - Ênfase4 7 2 3 3 2" xfId="15290"/>
    <cellStyle name="40% - Ênfase4 7 2 3 4" xfId="2945"/>
    <cellStyle name="40% - Ênfase4 7 2 3 4 2" xfId="11222"/>
    <cellStyle name="40% - Ênfase4 7 2 3 5" xfId="9174"/>
    <cellStyle name="40% - Ênfase4 7 2 4" xfId="1935"/>
    <cellStyle name="40% - Ênfase4 7 2 4 2" xfId="6021"/>
    <cellStyle name="40% - Ênfase4 7 2 4 2 2" xfId="14298"/>
    <cellStyle name="40% - Ênfase4 7 2 4 3" xfId="8021"/>
    <cellStyle name="40% - Ênfase4 7 2 4 3 2" xfId="16298"/>
    <cellStyle name="40% - Ênfase4 7 2 4 4" xfId="3988"/>
    <cellStyle name="40% - Ênfase4 7 2 4 4 2" xfId="12265"/>
    <cellStyle name="40% - Ênfase4 7 2 4 5" xfId="10216"/>
    <cellStyle name="40% - Ênfase4 7 2 5" xfId="4484"/>
    <cellStyle name="40% - Ênfase4 7 2 5 2" xfId="12761"/>
    <cellStyle name="40% - Ênfase4 7 2 6" xfId="6515"/>
    <cellStyle name="40% - Ênfase4 7 2 6 2" xfId="14792"/>
    <cellStyle name="40% - Ênfase4 7 2 7" xfId="2436"/>
    <cellStyle name="40% - Ênfase4 7 2 7 2" xfId="10713"/>
    <cellStyle name="40% - Ênfase4 7 2 8" xfId="8667"/>
    <cellStyle name="40% - Ênfase4 7 3" xfId="1205"/>
    <cellStyle name="40% - Ênfase4 7 3 2" xfId="5296"/>
    <cellStyle name="40% - Ênfase4 7 3 2 2" xfId="13573"/>
    <cellStyle name="40% - Ênfase4 7 3 3" xfId="7321"/>
    <cellStyle name="40% - Ênfase4 7 3 3 2" xfId="15598"/>
    <cellStyle name="40% - Ênfase4 7 3 4" xfId="3261"/>
    <cellStyle name="40% - Ênfase4 7 3 4 2" xfId="11538"/>
    <cellStyle name="40% - Ênfase4 7 3 5" xfId="9489"/>
    <cellStyle name="40% - Ênfase4 7 4" xfId="695"/>
    <cellStyle name="40% - Ênfase4 7 4 2" xfId="4800"/>
    <cellStyle name="40% - Ênfase4 7 4 2 2" xfId="13077"/>
    <cellStyle name="40% - Ênfase4 7 4 3" xfId="6825"/>
    <cellStyle name="40% - Ênfase4 7 4 3 2" xfId="15102"/>
    <cellStyle name="40% - Ênfase4 7 4 4" xfId="2755"/>
    <cellStyle name="40% - Ênfase4 7 4 4 2" xfId="11032"/>
    <cellStyle name="40% - Ênfase4 7 4 5" xfId="8984"/>
    <cellStyle name="40% - Ênfase4 7 5" xfId="1746"/>
    <cellStyle name="40% - Ênfase4 7 5 2" xfId="5833"/>
    <cellStyle name="40% - Ênfase4 7 5 2 2" xfId="14110"/>
    <cellStyle name="40% - Ênfase4 7 5 3" xfId="7833"/>
    <cellStyle name="40% - Ênfase4 7 5 3 2" xfId="16110"/>
    <cellStyle name="40% - Ênfase4 7 5 4" xfId="3799"/>
    <cellStyle name="40% - Ênfase4 7 5 4 2" xfId="12076"/>
    <cellStyle name="40% - Ênfase4 7 5 5" xfId="10027"/>
    <cellStyle name="40% - Ênfase4 7 6" xfId="4296"/>
    <cellStyle name="40% - Ênfase4 7 6 2" xfId="12573"/>
    <cellStyle name="40% - Ênfase4 7 7" xfId="6327"/>
    <cellStyle name="40% - Ênfase4 7 7 2" xfId="14604"/>
    <cellStyle name="40% - Ênfase4 7 8" xfId="2247"/>
    <cellStyle name="40% - Ênfase4 7 8 2" xfId="10524"/>
    <cellStyle name="40% - Ênfase4 7 9" xfId="8478"/>
    <cellStyle name="40% - Ênfase4 8" xfId="439"/>
    <cellStyle name="40% - Ênfase4 8 2" xfId="440"/>
    <cellStyle name="40% - Ênfase4 8 2 2" xfId="1510"/>
    <cellStyle name="40% - Ênfase4 8 2 2 2" xfId="5600"/>
    <cellStyle name="40% - Ênfase4 8 2 2 2 2" xfId="13877"/>
    <cellStyle name="40% - Ênfase4 8 2 2 3" xfId="7624"/>
    <cellStyle name="40% - Ênfase4 8 2 2 3 2" xfId="15901"/>
    <cellStyle name="40% - Ênfase4 8 2 2 4" xfId="3566"/>
    <cellStyle name="40% - Ênfase4 8 2 2 4 2" xfId="11843"/>
    <cellStyle name="40% - Ênfase4 8 2 2 5" xfId="9794"/>
    <cellStyle name="40% - Ênfase4 8 2 3" xfId="1000"/>
    <cellStyle name="40% - Ênfase4 8 2 3 2" xfId="5103"/>
    <cellStyle name="40% - Ênfase4 8 2 3 2 2" xfId="13380"/>
    <cellStyle name="40% - Ênfase4 8 2 3 3" xfId="7128"/>
    <cellStyle name="40% - Ênfase4 8 2 3 3 2" xfId="15405"/>
    <cellStyle name="40% - Ênfase4 8 2 3 4" xfId="3060"/>
    <cellStyle name="40% - Ênfase4 8 2 3 4 2" xfId="11337"/>
    <cellStyle name="40% - Ênfase4 8 2 3 5" xfId="9289"/>
    <cellStyle name="40% - Ênfase4 8 2 4" xfId="2050"/>
    <cellStyle name="40% - Ênfase4 8 2 4 2" xfId="6136"/>
    <cellStyle name="40% - Ênfase4 8 2 4 2 2" xfId="14413"/>
    <cellStyle name="40% - Ênfase4 8 2 4 3" xfId="8136"/>
    <cellStyle name="40% - Ênfase4 8 2 4 3 2" xfId="16413"/>
    <cellStyle name="40% - Ênfase4 8 2 4 4" xfId="4103"/>
    <cellStyle name="40% - Ênfase4 8 2 4 4 2" xfId="12380"/>
    <cellStyle name="40% - Ênfase4 8 2 4 5" xfId="10331"/>
    <cellStyle name="40% - Ênfase4 8 2 5" xfId="4600"/>
    <cellStyle name="40% - Ênfase4 8 2 5 2" xfId="12877"/>
    <cellStyle name="40% - Ênfase4 8 2 6" xfId="6630"/>
    <cellStyle name="40% - Ênfase4 8 2 6 2" xfId="14907"/>
    <cellStyle name="40% - Ênfase4 8 2 7" xfId="2553"/>
    <cellStyle name="40% - Ênfase4 8 2 7 2" xfId="10830"/>
    <cellStyle name="40% - Ênfase4 8 2 8" xfId="8783"/>
    <cellStyle name="40% - Ênfase4 8 3" xfId="1509"/>
    <cellStyle name="40% - Ênfase4 8 3 2" xfId="5599"/>
    <cellStyle name="40% - Ênfase4 8 3 2 2" xfId="13876"/>
    <cellStyle name="40% - Ênfase4 8 3 3" xfId="7623"/>
    <cellStyle name="40% - Ênfase4 8 3 3 2" xfId="15900"/>
    <cellStyle name="40% - Ênfase4 8 3 4" xfId="3565"/>
    <cellStyle name="40% - Ênfase4 8 3 4 2" xfId="11842"/>
    <cellStyle name="40% - Ênfase4 8 3 5" xfId="9793"/>
    <cellStyle name="40% - Ênfase4 8 4" xfId="999"/>
    <cellStyle name="40% - Ênfase4 8 4 2" xfId="5102"/>
    <cellStyle name="40% - Ênfase4 8 4 2 2" xfId="13379"/>
    <cellStyle name="40% - Ênfase4 8 4 3" xfId="7127"/>
    <cellStyle name="40% - Ênfase4 8 4 3 2" xfId="15404"/>
    <cellStyle name="40% - Ênfase4 8 4 4" xfId="3059"/>
    <cellStyle name="40% - Ênfase4 8 4 4 2" xfId="11336"/>
    <cellStyle name="40% - Ênfase4 8 4 5" xfId="9288"/>
    <cellStyle name="40% - Ênfase4 8 5" xfId="2049"/>
    <cellStyle name="40% - Ênfase4 8 5 2" xfId="6135"/>
    <cellStyle name="40% - Ênfase4 8 5 2 2" xfId="14412"/>
    <cellStyle name="40% - Ênfase4 8 5 3" xfId="8135"/>
    <cellStyle name="40% - Ênfase4 8 5 3 2" xfId="16412"/>
    <cellStyle name="40% - Ênfase4 8 5 4" xfId="4102"/>
    <cellStyle name="40% - Ênfase4 8 5 4 2" xfId="12379"/>
    <cellStyle name="40% - Ênfase4 8 5 5" xfId="10330"/>
    <cellStyle name="40% - Ênfase4 8 6" xfId="4599"/>
    <cellStyle name="40% - Ênfase4 8 6 2" xfId="12876"/>
    <cellStyle name="40% - Ênfase4 8 7" xfId="6629"/>
    <cellStyle name="40% - Ênfase4 8 7 2" xfId="14906"/>
    <cellStyle name="40% - Ênfase4 8 8" xfId="2552"/>
    <cellStyle name="40% - Ênfase4 8 8 2" xfId="10829"/>
    <cellStyle name="40% - Ênfase4 8 9" xfId="8782"/>
    <cellStyle name="40% - Ênfase4 9" xfId="441"/>
    <cellStyle name="40% - Ênfase4 9 2" xfId="442"/>
    <cellStyle name="40% - Ênfase4 9 2 2" xfId="1512"/>
    <cellStyle name="40% - Ênfase4 9 2 2 2" xfId="5602"/>
    <cellStyle name="40% - Ênfase4 9 2 2 2 2" xfId="13879"/>
    <cellStyle name="40% - Ênfase4 9 2 2 3" xfId="7626"/>
    <cellStyle name="40% - Ênfase4 9 2 2 3 2" xfId="15903"/>
    <cellStyle name="40% - Ênfase4 9 2 2 4" xfId="3568"/>
    <cellStyle name="40% - Ênfase4 9 2 2 4 2" xfId="11845"/>
    <cellStyle name="40% - Ênfase4 9 2 2 5" xfId="9796"/>
    <cellStyle name="40% - Ênfase4 9 2 3" xfId="1002"/>
    <cellStyle name="40% - Ênfase4 9 2 3 2" xfId="5105"/>
    <cellStyle name="40% - Ênfase4 9 2 3 2 2" xfId="13382"/>
    <cellStyle name="40% - Ênfase4 9 2 3 3" xfId="7130"/>
    <cellStyle name="40% - Ênfase4 9 2 3 3 2" xfId="15407"/>
    <cellStyle name="40% - Ênfase4 9 2 3 4" xfId="3062"/>
    <cellStyle name="40% - Ênfase4 9 2 3 4 2" xfId="11339"/>
    <cellStyle name="40% - Ênfase4 9 2 3 5" xfId="9291"/>
    <cellStyle name="40% - Ênfase4 9 2 4" xfId="2052"/>
    <cellStyle name="40% - Ênfase4 9 2 4 2" xfId="6138"/>
    <cellStyle name="40% - Ênfase4 9 2 4 2 2" xfId="14415"/>
    <cellStyle name="40% - Ênfase4 9 2 4 3" xfId="8138"/>
    <cellStyle name="40% - Ênfase4 9 2 4 3 2" xfId="16415"/>
    <cellStyle name="40% - Ênfase4 9 2 4 4" xfId="4105"/>
    <cellStyle name="40% - Ênfase4 9 2 4 4 2" xfId="12382"/>
    <cellStyle name="40% - Ênfase4 9 2 4 5" xfId="10333"/>
    <cellStyle name="40% - Ênfase4 9 2 5" xfId="4602"/>
    <cellStyle name="40% - Ênfase4 9 2 5 2" xfId="12879"/>
    <cellStyle name="40% - Ênfase4 9 2 6" xfId="6632"/>
    <cellStyle name="40% - Ênfase4 9 2 6 2" xfId="14909"/>
    <cellStyle name="40% - Ênfase4 9 2 7" xfId="2555"/>
    <cellStyle name="40% - Ênfase4 9 2 7 2" xfId="10832"/>
    <cellStyle name="40% - Ênfase4 9 2 8" xfId="8785"/>
    <cellStyle name="40% - Ênfase4 9 3" xfId="1511"/>
    <cellStyle name="40% - Ênfase4 9 3 2" xfId="5601"/>
    <cellStyle name="40% - Ênfase4 9 3 2 2" xfId="13878"/>
    <cellStyle name="40% - Ênfase4 9 3 3" xfId="7625"/>
    <cellStyle name="40% - Ênfase4 9 3 3 2" xfId="15902"/>
    <cellStyle name="40% - Ênfase4 9 3 4" xfId="3567"/>
    <cellStyle name="40% - Ênfase4 9 3 4 2" xfId="11844"/>
    <cellStyle name="40% - Ênfase4 9 3 5" xfId="9795"/>
    <cellStyle name="40% - Ênfase4 9 4" xfId="1001"/>
    <cellStyle name="40% - Ênfase4 9 4 2" xfId="5104"/>
    <cellStyle name="40% - Ênfase4 9 4 2 2" xfId="13381"/>
    <cellStyle name="40% - Ênfase4 9 4 3" xfId="7129"/>
    <cellStyle name="40% - Ênfase4 9 4 3 2" xfId="15406"/>
    <cellStyle name="40% - Ênfase4 9 4 4" xfId="3061"/>
    <cellStyle name="40% - Ênfase4 9 4 4 2" xfId="11338"/>
    <cellStyle name="40% - Ênfase4 9 4 5" xfId="9290"/>
    <cellStyle name="40% - Ênfase4 9 5" xfId="2051"/>
    <cellStyle name="40% - Ênfase4 9 5 2" xfId="6137"/>
    <cellStyle name="40% - Ênfase4 9 5 2 2" xfId="14414"/>
    <cellStyle name="40% - Ênfase4 9 5 3" xfId="8137"/>
    <cellStyle name="40% - Ênfase4 9 5 3 2" xfId="16414"/>
    <cellStyle name="40% - Ênfase4 9 5 4" xfId="4104"/>
    <cellStyle name="40% - Ênfase4 9 5 4 2" xfId="12381"/>
    <cellStyle name="40% - Ênfase4 9 5 5" xfId="10332"/>
    <cellStyle name="40% - Ênfase4 9 6" xfId="4601"/>
    <cellStyle name="40% - Ênfase4 9 6 2" xfId="12878"/>
    <cellStyle name="40% - Ênfase4 9 7" xfId="6631"/>
    <cellStyle name="40% - Ênfase4 9 7 2" xfId="14908"/>
    <cellStyle name="40% - Ênfase4 9 8" xfId="2554"/>
    <cellStyle name="40% - Ênfase4 9 8 2" xfId="10831"/>
    <cellStyle name="40% - Ênfase4 9 9" xfId="8784"/>
    <cellStyle name="40% - Ênfase5 10" xfId="443"/>
    <cellStyle name="40% - Ênfase5 10 2" xfId="60"/>
    <cellStyle name="40% - Ênfase5 10 2 2" xfId="1158"/>
    <cellStyle name="40% - Ênfase5 10 2 2 2" xfId="5250"/>
    <cellStyle name="40% - Ênfase5 10 2 2 2 2" xfId="13527"/>
    <cellStyle name="40% - Ênfase5 10 2 2 3" xfId="7275"/>
    <cellStyle name="40% - Ênfase5 10 2 2 3 2" xfId="15552"/>
    <cellStyle name="40% - Ênfase5 10 2 2 4" xfId="3215"/>
    <cellStyle name="40% - Ênfase5 10 2 2 4 2" xfId="11492"/>
    <cellStyle name="40% - Ênfase5 10 2 2 5" xfId="9443"/>
    <cellStyle name="40% - Ênfase5 10 2 3" xfId="649"/>
    <cellStyle name="40% - Ênfase5 10 2 3 2" xfId="4755"/>
    <cellStyle name="40% - Ênfase5 10 2 3 2 2" xfId="13032"/>
    <cellStyle name="40% - Ênfase5 10 2 3 3" xfId="6780"/>
    <cellStyle name="40% - Ênfase5 10 2 3 3 2" xfId="15057"/>
    <cellStyle name="40% - Ênfase5 10 2 3 4" xfId="2710"/>
    <cellStyle name="40% - Ênfase5 10 2 3 4 2" xfId="10987"/>
    <cellStyle name="40% - Ênfase5 10 2 3 5" xfId="8939"/>
    <cellStyle name="40% - Ênfase5 10 2 4" xfId="1701"/>
    <cellStyle name="40% - Ênfase5 10 2 4 2" xfId="5788"/>
    <cellStyle name="40% - Ênfase5 10 2 4 2 2" xfId="14065"/>
    <cellStyle name="40% - Ênfase5 10 2 4 3" xfId="7788"/>
    <cellStyle name="40% - Ênfase5 10 2 4 3 2" xfId="16065"/>
    <cellStyle name="40% - Ênfase5 10 2 4 4" xfId="3754"/>
    <cellStyle name="40% - Ênfase5 10 2 4 4 2" xfId="12031"/>
    <cellStyle name="40% - Ênfase5 10 2 4 5" xfId="9982"/>
    <cellStyle name="40% - Ênfase5 10 2 5" xfId="4251"/>
    <cellStyle name="40% - Ênfase5 10 2 5 2" xfId="12528"/>
    <cellStyle name="40% - Ênfase5 10 2 6" xfId="6282"/>
    <cellStyle name="40% - Ênfase5 10 2 6 2" xfId="14559"/>
    <cellStyle name="40% - Ênfase5 10 2 7" xfId="2201"/>
    <cellStyle name="40% - Ênfase5 10 2 7 2" xfId="10478"/>
    <cellStyle name="40% - Ênfase5 10 2 8" xfId="8433"/>
    <cellStyle name="40% - Ênfase5 10 3" xfId="1513"/>
    <cellStyle name="40% - Ênfase5 10 3 2" xfId="5603"/>
    <cellStyle name="40% - Ênfase5 10 3 2 2" xfId="13880"/>
    <cellStyle name="40% - Ênfase5 10 3 3" xfId="7627"/>
    <cellStyle name="40% - Ênfase5 10 3 3 2" xfId="15904"/>
    <cellStyle name="40% - Ênfase5 10 3 4" xfId="3569"/>
    <cellStyle name="40% - Ênfase5 10 3 4 2" xfId="11846"/>
    <cellStyle name="40% - Ênfase5 10 3 5" xfId="9797"/>
    <cellStyle name="40% - Ênfase5 10 4" xfId="1003"/>
    <cellStyle name="40% - Ênfase5 10 4 2" xfId="5106"/>
    <cellStyle name="40% - Ênfase5 10 4 2 2" xfId="13383"/>
    <cellStyle name="40% - Ênfase5 10 4 3" xfId="7131"/>
    <cellStyle name="40% - Ênfase5 10 4 3 2" xfId="15408"/>
    <cellStyle name="40% - Ênfase5 10 4 4" xfId="3063"/>
    <cellStyle name="40% - Ênfase5 10 4 4 2" xfId="11340"/>
    <cellStyle name="40% - Ênfase5 10 4 5" xfId="9292"/>
    <cellStyle name="40% - Ênfase5 10 5" xfId="2053"/>
    <cellStyle name="40% - Ênfase5 10 5 2" xfId="6139"/>
    <cellStyle name="40% - Ênfase5 10 5 2 2" xfId="14416"/>
    <cellStyle name="40% - Ênfase5 10 5 3" xfId="8139"/>
    <cellStyle name="40% - Ênfase5 10 5 3 2" xfId="16416"/>
    <cellStyle name="40% - Ênfase5 10 5 4" xfId="4106"/>
    <cellStyle name="40% - Ênfase5 10 5 4 2" xfId="12383"/>
    <cellStyle name="40% - Ênfase5 10 5 5" xfId="10334"/>
    <cellStyle name="40% - Ênfase5 10 6" xfId="4603"/>
    <cellStyle name="40% - Ênfase5 10 6 2" xfId="12880"/>
    <cellStyle name="40% - Ênfase5 10 7" xfId="6633"/>
    <cellStyle name="40% - Ênfase5 10 7 2" xfId="14910"/>
    <cellStyle name="40% - Ênfase5 10 8" xfId="2556"/>
    <cellStyle name="40% - Ênfase5 10 8 2" xfId="10833"/>
    <cellStyle name="40% - Ênfase5 10 9" xfId="8786"/>
    <cellStyle name="40% - Ênfase5 11" xfId="445"/>
    <cellStyle name="40% - Ênfase5 11 2" xfId="1514"/>
    <cellStyle name="40% - Ênfase5 11 2 2" xfId="5604"/>
    <cellStyle name="40% - Ênfase5 11 2 2 2" xfId="13881"/>
    <cellStyle name="40% - Ênfase5 11 2 3" xfId="7628"/>
    <cellStyle name="40% - Ênfase5 11 2 3 2" xfId="15905"/>
    <cellStyle name="40% - Ênfase5 11 2 4" xfId="3570"/>
    <cellStyle name="40% - Ênfase5 11 2 4 2" xfId="11847"/>
    <cellStyle name="40% - Ênfase5 11 2 5" xfId="9798"/>
    <cellStyle name="40% - Ênfase5 11 3" xfId="1004"/>
    <cellStyle name="40% - Ênfase5 11 3 2" xfId="5107"/>
    <cellStyle name="40% - Ênfase5 11 3 2 2" xfId="13384"/>
    <cellStyle name="40% - Ênfase5 11 3 3" xfId="7132"/>
    <cellStyle name="40% - Ênfase5 11 3 3 2" xfId="15409"/>
    <cellStyle name="40% - Ênfase5 11 3 4" xfId="3064"/>
    <cellStyle name="40% - Ênfase5 11 3 4 2" xfId="11341"/>
    <cellStyle name="40% - Ênfase5 11 3 5" xfId="9293"/>
    <cellStyle name="40% - Ênfase5 11 4" xfId="2054"/>
    <cellStyle name="40% - Ênfase5 11 4 2" xfId="6140"/>
    <cellStyle name="40% - Ênfase5 11 4 2 2" xfId="14417"/>
    <cellStyle name="40% - Ênfase5 11 4 3" xfId="8140"/>
    <cellStyle name="40% - Ênfase5 11 4 3 2" xfId="16417"/>
    <cellStyle name="40% - Ênfase5 11 4 4" xfId="4107"/>
    <cellStyle name="40% - Ênfase5 11 4 4 2" xfId="12384"/>
    <cellStyle name="40% - Ênfase5 11 4 5" xfId="10335"/>
    <cellStyle name="40% - Ênfase5 11 5" xfId="4604"/>
    <cellStyle name="40% - Ênfase5 11 5 2" xfId="12881"/>
    <cellStyle name="40% - Ênfase5 11 6" xfId="6634"/>
    <cellStyle name="40% - Ênfase5 11 6 2" xfId="14911"/>
    <cellStyle name="40% - Ênfase5 11 7" xfId="2557"/>
    <cellStyle name="40% - Ênfase5 11 7 2" xfId="10834"/>
    <cellStyle name="40% - Ênfase5 11 8" xfId="8787"/>
    <cellStyle name="40% - Ênfase5 12" xfId="447"/>
    <cellStyle name="40% - Ênfase5 12 2" xfId="1515"/>
    <cellStyle name="40% - Ênfase5 12 2 2" xfId="5605"/>
    <cellStyle name="40% - Ênfase5 12 2 2 2" xfId="13882"/>
    <cellStyle name="40% - Ênfase5 12 2 3" xfId="7629"/>
    <cellStyle name="40% - Ênfase5 12 2 3 2" xfId="15906"/>
    <cellStyle name="40% - Ênfase5 12 2 4" xfId="3571"/>
    <cellStyle name="40% - Ênfase5 12 2 4 2" xfId="11848"/>
    <cellStyle name="40% - Ênfase5 12 2 5" xfId="9799"/>
    <cellStyle name="40% - Ênfase5 12 3" xfId="1005"/>
    <cellStyle name="40% - Ênfase5 12 3 2" xfId="5108"/>
    <cellStyle name="40% - Ênfase5 12 3 2 2" xfId="13385"/>
    <cellStyle name="40% - Ênfase5 12 3 3" xfId="7133"/>
    <cellStyle name="40% - Ênfase5 12 3 3 2" xfId="15410"/>
    <cellStyle name="40% - Ênfase5 12 3 4" xfId="3065"/>
    <cellStyle name="40% - Ênfase5 12 3 4 2" xfId="11342"/>
    <cellStyle name="40% - Ênfase5 12 3 5" xfId="9294"/>
    <cellStyle name="40% - Ênfase5 12 4" xfId="2055"/>
    <cellStyle name="40% - Ênfase5 12 4 2" xfId="6141"/>
    <cellStyle name="40% - Ênfase5 12 4 2 2" xfId="14418"/>
    <cellStyle name="40% - Ênfase5 12 4 3" xfId="8141"/>
    <cellStyle name="40% - Ênfase5 12 4 3 2" xfId="16418"/>
    <cellStyle name="40% - Ênfase5 12 4 4" xfId="4108"/>
    <cellStyle name="40% - Ênfase5 12 4 4 2" xfId="12385"/>
    <cellStyle name="40% - Ênfase5 12 4 5" xfId="10336"/>
    <cellStyle name="40% - Ênfase5 12 5" xfId="4605"/>
    <cellStyle name="40% - Ênfase5 12 5 2" xfId="12882"/>
    <cellStyle name="40% - Ênfase5 12 6" xfId="6635"/>
    <cellStyle name="40% - Ênfase5 12 6 2" xfId="14912"/>
    <cellStyle name="40% - Ênfase5 12 7" xfId="2558"/>
    <cellStyle name="40% - Ênfase5 12 7 2" xfId="10835"/>
    <cellStyle name="40% - Ênfase5 12 8" xfId="8788"/>
    <cellStyle name="40% - Ênfase5 13" xfId="448"/>
    <cellStyle name="40% - Ênfase5 13 2" xfId="1516"/>
    <cellStyle name="40% - Ênfase5 13 2 2" xfId="5606"/>
    <cellStyle name="40% - Ênfase5 13 2 2 2" xfId="13883"/>
    <cellStyle name="40% - Ênfase5 13 2 3" xfId="7630"/>
    <cellStyle name="40% - Ênfase5 13 2 3 2" xfId="15907"/>
    <cellStyle name="40% - Ênfase5 13 2 4" xfId="3572"/>
    <cellStyle name="40% - Ênfase5 13 2 4 2" xfId="11849"/>
    <cellStyle name="40% - Ênfase5 13 2 5" xfId="9800"/>
    <cellStyle name="40% - Ênfase5 13 3" xfId="1006"/>
    <cellStyle name="40% - Ênfase5 13 3 2" xfId="5109"/>
    <cellStyle name="40% - Ênfase5 13 3 2 2" xfId="13386"/>
    <cellStyle name="40% - Ênfase5 13 3 3" xfId="7134"/>
    <cellStyle name="40% - Ênfase5 13 3 3 2" xfId="15411"/>
    <cellStyle name="40% - Ênfase5 13 3 4" xfId="3066"/>
    <cellStyle name="40% - Ênfase5 13 3 4 2" xfId="11343"/>
    <cellStyle name="40% - Ênfase5 13 3 5" xfId="9295"/>
    <cellStyle name="40% - Ênfase5 13 4" xfId="2056"/>
    <cellStyle name="40% - Ênfase5 13 4 2" xfId="6142"/>
    <cellStyle name="40% - Ênfase5 13 4 2 2" xfId="14419"/>
    <cellStyle name="40% - Ênfase5 13 4 3" xfId="8142"/>
    <cellStyle name="40% - Ênfase5 13 4 3 2" xfId="16419"/>
    <cellStyle name="40% - Ênfase5 13 4 4" xfId="4109"/>
    <cellStyle name="40% - Ênfase5 13 4 4 2" xfId="12386"/>
    <cellStyle name="40% - Ênfase5 13 4 5" xfId="10337"/>
    <cellStyle name="40% - Ênfase5 13 5" xfId="4606"/>
    <cellStyle name="40% - Ênfase5 13 5 2" xfId="12883"/>
    <cellStyle name="40% - Ênfase5 13 6" xfId="6636"/>
    <cellStyle name="40% - Ênfase5 13 6 2" xfId="14913"/>
    <cellStyle name="40% - Ênfase5 13 7" xfId="2559"/>
    <cellStyle name="40% - Ênfase5 13 7 2" xfId="10836"/>
    <cellStyle name="40% - Ênfase5 13 8" xfId="8789"/>
    <cellStyle name="40% - Ênfase5 14" xfId="384"/>
    <cellStyle name="40% - Ênfase5 14 2" xfId="1464"/>
    <cellStyle name="40% - Ênfase5 14 2 2" xfId="5554"/>
    <cellStyle name="40% - Ênfase5 14 2 2 2" xfId="13831"/>
    <cellStyle name="40% - Ênfase5 14 2 3" xfId="7578"/>
    <cellStyle name="40% - Ênfase5 14 2 3 2" xfId="15855"/>
    <cellStyle name="40% - Ênfase5 14 2 4" xfId="3520"/>
    <cellStyle name="40% - Ênfase5 14 2 4 2" xfId="11797"/>
    <cellStyle name="40% - Ênfase5 14 2 5" xfId="9748"/>
    <cellStyle name="40% - Ênfase5 14 3" xfId="954"/>
    <cellStyle name="40% - Ênfase5 14 3 2" xfId="5057"/>
    <cellStyle name="40% - Ênfase5 14 3 2 2" xfId="13334"/>
    <cellStyle name="40% - Ênfase5 14 3 3" xfId="7082"/>
    <cellStyle name="40% - Ênfase5 14 3 3 2" xfId="15359"/>
    <cellStyle name="40% - Ênfase5 14 3 4" xfId="3014"/>
    <cellStyle name="40% - Ênfase5 14 3 4 2" xfId="11291"/>
    <cellStyle name="40% - Ênfase5 14 3 5" xfId="9243"/>
    <cellStyle name="40% - Ênfase5 14 4" xfId="2004"/>
    <cellStyle name="40% - Ênfase5 14 4 2" xfId="6090"/>
    <cellStyle name="40% - Ênfase5 14 4 2 2" xfId="14367"/>
    <cellStyle name="40% - Ênfase5 14 4 3" xfId="8090"/>
    <cellStyle name="40% - Ênfase5 14 4 3 2" xfId="16367"/>
    <cellStyle name="40% - Ênfase5 14 4 4" xfId="4057"/>
    <cellStyle name="40% - Ênfase5 14 4 4 2" xfId="12334"/>
    <cellStyle name="40% - Ênfase5 14 4 5" xfId="10285"/>
    <cellStyle name="40% - Ênfase5 14 5" xfId="4554"/>
    <cellStyle name="40% - Ênfase5 14 5 2" xfId="12831"/>
    <cellStyle name="40% - Ênfase5 14 6" xfId="6584"/>
    <cellStyle name="40% - Ênfase5 14 6 2" xfId="14861"/>
    <cellStyle name="40% - Ênfase5 14 7" xfId="2507"/>
    <cellStyle name="40% - Ênfase5 14 7 2" xfId="10784"/>
    <cellStyle name="40% - Ênfase5 14 8" xfId="8737"/>
    <cellStyle name="40% - Ênfase5 15" xfId="450"/>
    <cellStyle name="40% - Ênfase5 15 2" xfId="1517"/>
    <cellStyle name="40% - Ênfase5 15 2 2" xfId="5607"/>
    <cellStyle name="40% - Ênfase5 15 2 2 2" xfId="13884"/>
    <cellStyle name="40% - Ênfase5 15 2 3" xfId="7631"/>
    <cellStyle name="40% - Ênfase5 15 2 3 2" xfId="15908"/>
    <cellStyle name="40% - Ênfase5 15 2 4" xfId="3573"/>
    <cellStyle name="40% - Ênfase5 15 2 4 2" xfId="11850"/>
    <cellStyle name="40% - Ênfase5 15 2 5" xfId="9801"/>
    <cellStyle name="40% - Ênfase5 15 3" xfId="1007"/>
    <cellStyle name="40% - Ênfase5 15 3 2" xfId="5110"/>
    <cellStyle name="40% - Ênfase5 15 3 2 2" xfId="13387"/>
    <cellStyle name="40% - Ênfase5 15 3 3" xfId="7135"/>
    <cellStyle name="40% - Ênfase5 15 3 3 2" xfId="15412"/>
    <cellStyle name="40% - Ênfase5 15 3 4" xfId="3067"/>
    <cellStyle name="40% - Ênfase5 15 3 4 2" xfId="11344"/>
    <cellStyle name="40% - Ênfase5 15 3 5" xfId="9296"/>
    <cellStyle name="40% - Ênfase5 15 4" xfId="2057"/>
    <cellStyle name="40% - Ênfase5 15 4 2" xfId="6143"/>
    <cellStyle name="40% - Ênfase5 15 4 2 2" xfId="14420"/>
    <cellStyle name="40% - Ênfase5 15 4 3" xfId="8143"/>
    <cellStyle name="40% - Ênfase5 15 4 3 2" xfId="16420"/>
    <cellStyle name="40% - Ênfase5 15 4 4" xfId="4110"/>
    <cellStyle name="40% - Ênfase5 15 4 4 2" xfId="12387"/>
    <cellStyle name="40% - Ênfase5 15 4 5" xfId="10338"/>
    <cellStyle name="40% - Ênfase5 15 5" xfId="4607"/>
    <cellStyle name="40% - Ênfase5 15 5 2" xfId="12884"/>
    <cellStyle name="40% - Ênfase5 15 6" xfId="6637"/>
    <cellStyle name="40% - Ênfase5 15 6 2" xfId="14914"/>
    <cellStyle name="40% - Ênfase5 15 7" xfId="2560"/>
    <cellStyle name="40% - Ênfase5 15 7 2" xfId="10837"/>
    <cellStyle name="40% - Ênfase5 15 8" xfId="8790"/>
    <cellStyle name="40% - Ênfase5 16" xfId="455"/>
    <cellStyle name="40% - Ênfase5 16 2" xfId="1522"/>
    <cellStyle name="40% - Ênfase5 16 2 2" xfId="5612"/>
    <cellStyle name="40% - Ênfase5 16 2 2 2" xfId="13889"/>
    <cellStyle name="40% - Ênfase5 16 2 3" xfId="7635"/>
    <cellStyle name="40% - Ênfase5 16 2 3 2" xfId="15912"/>
    <cellStyle name="40% - Ênfase5 16 2 4" xfId="3578"/>
    <cellStyle name="40% - Ênfase5 16 2 4 2" xfId="11855"/>
    <cellStyle name="40% - Ênfase5 16 2 5" xfId="9806"/>
    <cellStyle name="40% - Ênfase5 16 3" xfId="1011"/>
    <cellStyle name="40% - Ênfase5 16 3 2" xfId="5114"/>
    <cellStyle name="40% - Ênfase5 16 3 2 2" xfId="13391"/>
    <cellStyle name="40% - Ênfase5 16 3 3" xfId="7139"/>
    <cellStyle name="40% - Ênfase5 16 3 3 2" xfId="15416"/>
    <cellStyle name="40% - Ênfase5 16 3 4" xfId="3071"/>
    <cellStyle name="40% - Ênfase5 16 3 4 2" xfId="11348"/>
    <cellStyle name="40% - Ênfase5 16 3 5" xfId="9300"/>
    <cellStyle name="40% - Ênfase5 16 4" xfId="2061"/>
    <cellStyle name="40% - Ênfase5 16 4 2" xfId="6147"/>
    <cellStyle name="40% - Ênfase5 16 4 2 2" xfId="14424"/>
    <cellStyle name="40% - Ênfase5 16 4 3" xfId="8147"/>
    <cellStyle name="40% - Ênfase5 16 4 3 2" xfId="16424"/>
    <cellStyle name="40% - Ênfase5 16 4 4" xfId="4114"/>
    <cellStyle name="40% - Ênfase5 16 4 4 2" xfId="12391"/>
    <cellStyle name="40% - Ênfase5 16 4 5" xfId="10342"/>
    <cellStyle name="40% - Ênfase5 16 5" xfId="4612"/>
    <cellStyle name="40% - Ênfase5 16 5 2" xfId="12889"/>
    <cellStyle name="40% - Ênfase5 16 6" xfId="6641"/>
    <cellStyle name="40% - Ênfase5 16 6 2" xfId="14918"/>
    <cellStyle name="40% - Ênfase5 16 7" xfId="2565"/>
    <cellStyle name="40% - Ênfase5 16 7 2" xfId="10842"/>
    <cellStyle name="40% - Ênfase5 16 8" xfId="8795"/>
    <cellStyle name="40% - Ênfase5 17" xfId="288"/>
    <cellStyle name="40% - Ênfase5 17 2" xfId="1376"/>
    <cellStyle name="40% - Ênfase5 17 2 2" xfId="5466"/>
    <cellStyle name="40% - Ênfase5 17 2 2 2" xfId="13743"/>
    <cellStyle name="40% - Ênfase5 17 2 3" xfId="7491"/>
    <cellStyle name="40% - Ênfase5 17 2 3 2" xfId="15768"/>
    <cellStyle name="40% - Ênfase5 17 2 4" xfId="3432"/>
    <cellStyle name="40% - Ênfase5 17 2 4 2" xfId="11709"/>
    <cellStyle name="40% - Ênfase5 17 2 5" xfId="9660"/>
    <cellStyle name="40% - Ênfase5 17 3" xfId="867"/>
    <cellStyle name="40% - Ênfase5 17 3 2" xfId="4970"/>
    <cellStyle name="40% - Ênfase5 17 3 2 2" xfId="13247"/>
    <cellStyle name="40% - Ênfase5 17 3 3" xfId="6995"/>
    <cellStyle name="40% - Ênfase5 17 3 3 2" xfId="15272"/>
    <cellStyle name="40% - Ênfase5 17 3 4" xfId="2927"/>
    <cellStyle name="40% - Ênfase5 17 3 4 2" xfId="11204"/>
    <cellStyle name="40% - Ênfase5 17 3 5" xfId="9156"/>
    <cellStyle name="40% - Ênfase5 17 4" xfId="1917"/>
    <cellStyle name="40% - Ênfase5 17 4 2" xfId="6003"/>
    <cellStyle name="40% - Ênfase5 17 4 2 2" xfId="14280"/>
    <cellStyle name="40% - Ênfase5 17 4 3" xfId="8003"/>
    <cellStyle name="40% - Ênfase5 17 4 3 2" xfId="16280"/>
    <cellStyle name="40% - Ênfase5 17 4 4" xfId="3970"/>
    <cellStyle name="40% - Ênfase5 17 4 4 2" xfId="12247"/>
    <cellStyle name="40% - Ênfase5 17 4 5" xfId="10198"/>
    <cellStyle name="40% - Ênfase5 17 5" xfId="4466"/>
    <cellStyle name="40% - Ênfase5 17 5 2" xfId="12743"/>
    <cellStyle name="40% - Ênfase5 17 6" xfId="6497"/>
    <cellStyle name="40% - Ênfase5 17 6 2" xfId="14774"/>
    <cellStyle name="40% - Ênfase5 17 7" xfId="2418"/>
    <cellStyle name="40% - Ênfase5 17 7 2" xfId="10695"/>
    <cellStyle name="40% - Ênfase5 17 8" xfId="8649"/>
    <cellStyle name="40% - Ênfase5 18" xfId="457"/>
    <cellStyle name="40% - Ênfase5 18 2" xfId="1524"/>
    <cellStyle name="40% - Ênfase5 18 2 2" xfId="5614"/>
    <cellStyle name="40% - Ênfase5 18 2 2 2" xfId="13891"/>
    <cellStyle name="40% - Ênfase5 18 2 3" xfId="7637"/>
    <cellStyle name="40% - Ênfase5 18 2 3 2" xfId="15914"/>
    <cellStyle name="40% - Ênfase5 18 2 4" xfId="3580"/>
    <cellStyle name="40% - Ênfase5 18 2 4 2" xfId="11857"/>
    <cellStyle name="40% - Ênfase5 18 2 5" xfId="9808"/>
    <cellStyle name="40% - Ênfase5 18 3" xfId="1013"/>
    <cellStyle name="40% - Ênfase5 18 3 2" xfId="5116"/>
    <cellStyle name="40% - Ênfase5 18 3 2 2" xfId="13393"/>
    <cellStyle name="40% - Ênfase5 18 3 3" xfId="7141"/>
    <cellStyle name="40% - Ênfase5 18 3 3 2" xfId="15418"/>
    <cellStyle name="40% - Ênfase5 18 3 4" xfId="3073"/>
    <cellStyle name="40% - Ênfase5 18 3 4 2" xfId="11350"/>
    <cellStyle name="40% - Ênfase5 18 3 5" xfId="9302"/>
    <cellStyle name="40% - Ênfase5 18 4" xfId="2063"/>
    <cellStyle name="40% - Ênfase5 18 4 2" xfId="6149"/>
    <cellStyle name="40% - Ênfase5 18 4 2 2" xfId="14426"/>
    <cellStyle name="40% - Ênfase5 18 4 3" xfId="8149"/>
    <cellStyle name="40% - Ênfase5 18 4 3 2" xfId="16426"/>
    <cellStyle name="40% - Ênfase5 18 4 4" xfId="4116"/>
    <cellStyle name="40% - Ênfase5 18 4 4 2" xfId="12393"/>
    <cellStyle name="40% - Ênfase5 18 4 5" xfId="10344"/>
    <cellStyle name="40% - Ênfase5 18 5" xfId="4614"/>
    <cellStyle name="40% - Ênfase5 18 5 2" xfId="12891"/>
    <cellStyle name="40% - Ênfase5 18 6" xfId="6643"/>
    <cellStyle name="40% - Ênfase5 18 6 2" xfId="14920"/>
    <cellStyle name="40% - Ênfase5 18 7" xfId="2567"/>
    <cellStyle name="40% - Ênfase5 18 7 2" xfId="10844"/>
    <cellStyle name="40% - Ênfase5 18 8" xfId="8797"/>
    <cellStyle name="40% - Ênfase5 19" xfId="458"/>
    <cellStyle name="40% - Ênfase5 19 2" xfId="1525"/>
    <cellStyle name="40% - Ênfase5 19 2 2" xfId="5615"/>
    <cellStyle name="40% - Ênfase5 19 2 2 2" xfId="13892"/>
    <cellStyle name="40% - Ênfase5 19 2 3" xfId="7638"/>
    <cellStyle name="40% - Ênfase5 19 2 3 2" xfId="15915"/>
    <cellStyle name="40% - Ênfase5 19 2 4" xfId="3581"/>
    <cellStyle name="40% - Ênfase5 19 2 4 2" xfId="11858"/>
    <cellStyle name="40% - Ênfase5 19 2 5" xfId="9809"/>
    <cellStyle name="40% - Ênfase5 19 3" xfId="1014"/>
    <cellStyle name="40% - Ênfase5 19 3 2" xfId="5117"/>
    <cellStyle name="40% - Ênfase5 19 3 2 2" xfId="13394"/>
    <cellStyle name="40% - Ênfase5 19 3 3" xfId="7142"/>
    <cellStyle name="40% - Ênfase5 19 3 3 2" xfId="15419"/>
    <cellStyle name="40% - Ênfase5 19 3 4" xfId="3074"/>
    <cellStyle name="40% - Ênfase5 19 3 4 2" xfId="11351"/>
    <cellStyle name="40% - Ênfase5 19 3 5" xfId="9303"/>
    <cellStyle name="40% - Ênfase5 19 4" xfId="2064"/>
    <cellStyle name="40% - Ênfase5 19 4 2" xfId="6150"/>
    <cellStyle name="40% - Ênfase5 19 4 2 2" xfId="14427"/>
    <cellStyle name="40% - Ênfase5 19 4 3" xfId="8150"/>
    <cellStyle name="40% - Ênfase5 19 4 3 2" xfId="16427"/>
    <cellStyle name="40% - Ênfase5 19 4 4" xfId="4117"/>
    <cellStyle name="40% - Ênfase5 19 4 4 2" xfId="12394"/>
    <cellStyle name="40% - Ênfase5 19 4 5" xfId="10345"/>
    <cellStyle name="40% - Ênfase5 19 5" xfId="4615"/>
    <cellStyle name="40% - Ênfase5 19 5 2" xfId="12892"/>
    <cellStyle name="40% - Ênfase5 19 6" xfId="6644"/>
    <cellStyle name="40% - Ênfase5 19 6 2" xfId="14921"/>
    <cellStyle name="40% - Ênfase5 19 7" xfId="2568"/>
    <cellStyle name="40% - Ênfase5 19 7 2" xfId="10845"/>
    <cellStyle name="40% - Ênfase5 19 8" xfId="8798"/>
    <cellStyle name="40% - Ênfase5 2" xfId="204"/>
    <cellStyle name="40% - Ênfase5 2 2" xfId="206"/>
    <cellStyle name="40% - Ênfase5 2 2 2" xfId="1299"/>
    <cellStyle name="40% - Ênfase5 2 2 2 2" xfId="5389"/>
    <cellStyle name="40% - Ênfase5 2 2 2 2 2" xfId="13666"/>
    <cellStyle name="40% - Ênfase5 2 2 2 3" xfId="7414"/>
    <cellStyle name="40% - Ênfase5 2 2 2 3 2" xfId="15691"/>
    <cellStyle name="40% - Ênfase5 2 2 2 4" xfId="3355"/>
    <cellStyle name="40% - Ênfase5 2 2 2 4 2" xfId="11632"/>
    <cellStyle name="40% - Ênfase5 2 2 2 5" xfId="9583"/>
    <cellStyle name="40% - Ênfase5 2 2 3" xfId="790"/>
    <cellStyle name="40% - Ênfase5 2 2 3 2" xfId="4893"/>
    <cellStyle name="40% - Ênfase5 2 2 3 2 2" xfId="13170"/>
    <cellStyle name="40% - Ênfase5 2 2 3 3" xfId="6918"/>
    <cellStyle name="40% - Ênfase5 2 2 3 3 2" xfId="15195"/>
    <cellStyle name="40% - Ênfase5 2 2 3 4" xfId="2850"/>
    <cellStyle name="40% - Ênfase5 2 2 3 4 2" xfId="11127"/>
    <cellStyle name="40% - Ênfase5 2 2 3 5" xfId="9079"/>
    <cellStyle name="40% - Ênfase5 2 2 4" xfId="1840"/>
    <cellStyle name="40% - Ênfase5 2 2 4 2" xfId="5926"/>
    <cellStyle name="40% - Ênfase5 2 2 4 2 2" xfId="14203"/>
    <cellStyle name="40% - Ênfase5 2 2 4 3" xfId="7926"/>
    <cellStyle name="40% - Ênfase5 2 2 4 3 2" xfId="16203"/>
    <cellStyle name="40% - Ênfase5 2 2 4 4" xfId="3893"/>
    <cellStyle name="40% - Ênfase5 2 2 4 4 2" xfId="12170"/>
    <cellStyle name="40% - Ênfase5 2 2 4 5" xfId="10121"/>
    <cellStyle name="40% - Ênfase5 2 2 5" xfId="4389"/>
    <cellStyle name="40% - Ênfase5 2 2 5 2" xfId="12666"/>
    <cellStyle name="40% - Ênfase5 2 2 6" xfId="6420"/>
    <cellStyle name="40% - Ênfase5 2 2 6 2" xfId="14697"/>
    <cellStyle name="40% - Ênfase5 2 2 7" xfId="2341"/>
    <cellStyle name="40% - Ênfase5 2 2 7 2" xfId="10618"/>
    <cellStyle name="40% - Ênfase5 2 2 8" xfId="8572"/>
    <cellStyle name="40% - Ênfase5 2 3" xfId="1297"/>
    <cellStyle name="40% - Ênfase5 2 3 2" xfId="5387"/>
    <cellStyle name="40% - Ênfase5 2 3 2 2" xfId="13664"/>
    <cellStyle name="40% - Ênfase5 2 3 3" xfId="7412"/>
    <cellStyle name="40% - Ênfase5 2 3 3 2" xfId="15689"/>
    <cellStyle name="40% - Ênfase5 2 3 4" xfId="3353"/>
    <cellStyle name="40% - Ênfase5 2 3 4 2" xfId="11630"/>
    <cellStyle name="40% - Ênfase5 2 3 5" xfId="9581"/>
    <cellStyle name="40% - Ênfase5 2 4" xfId="788"/>
    <cellStyle name="40% - Ênfase5 2 4 2" xfId="4891"/>
    <cellStyle name="40% - Ênfase5 2 4 2 2" xfId="13168"/>
    <cellStyle name="40% - Ênfase5 2 4 3" xfId="6916"/>
    <cellStyle name="40% - Ênfase5 2 4 3 2" xfId="15193"/>
    <cellStyle name="40% - Ênfase5 2 4 4" xfId="2848"/>
    <cellStyle name="40% - Ênfase5 2 4 4 2" xfId="11125"/>
    <cellStyle name="40% - Ênfase5 2 4 5" xfId="9077"/>
    <cellStyle name="40% - Ênfase5 2 5" xfId="1838"/>
    <cellStyle name="40% - Ênfase5 2 5 2" xfId="5924"/>
    <cellStyle name="40% - Ênfase5 2 5 2 2" xfId="14201"/>
    <cellStyle name="40% - Ênfase5 2 5 3" xfId="7924"/>
    <cellStyle name="40% - Ênfase5 2 5 3 2" xfId="16201"/>
    <cellStyle name="40% - Ênfase5 2 5 4" xfId="3891"/>
    <cellStyle name="40% - Ênfase5 2 5 4 2" xfId="12168"/>
    <cellStyle name="40% - Ênfase5 2 5 5" xfId="10119"/>
    <cellStyle name="40% - Ênfase5 2 6" xfId="4387"/>
    <cellStyle name="40% - Ênfase5 2 6 2" xfId="12664"/>
    <cellStyle name="40% - Ênfase5 2 7" xfId="6418"/>
    <cellStyle name="40% - Ênfase5 2 7 2" xfId="14695"/>
    <cellStyle name="40% - Ênfase5 2 8" xfId="2339"/>
    <cellStyle name="40% - Ênfase5 2 8 2" xfId="10616"/>
    <cellStyle name="40% - Ênfase5 2 9" xfId="8570"/>
    <cellStyle name="40% - Ênfase5 20" xfId="451"/>
    <cellStyle name="40% - Ênfase5 20 2" xfId="1518"/>
    <cellStyle name="40% - Ênfase5 20 2 2" xfId="5608"/>
    <cellStyle name="40% - Ênfase5 20 2 2 2" xfId="13885"/>
    <cellStyle name="40% - Ênfase5 20 2 3" xfId="7632"/>
    <cellStyle name="40% - Ênfase5 20 2 3 2" xfId="15909"/>
    <cellStyle name="40% - Ênfase5 20 2 4" xfId="3574"/>
    <cellStyle name="40% - Ênfase5 20 2 4 2" xfId="11851"/>
    <cellStyle name="40% - Ênfase5 20 2 5" xfId="9802"/>
    <cellStyle name="40% - Ênfase5 20 3" xfId="1008"/>
    <cellStyle name="40% - Ênfase5 20 3 2" xfId="5111"/>
    <cellStyle name="40% - Ênfase5 20 3 2 2" xfId="13388"/>
    <cellStyle name="40% - Ênfase5 20 3 3" xfId="7136"/>
    <cellStyle name="40% - Ênfase5 20 3 3 2" xfId="15413"/>
    <cellStyle name="40% - Ênfase5 20 3 4" xfId="3068"/>
    <cellStyle name="40% - Ênfase5 20 3 4 2" xfId="11345"/>
    <cellStyle name="40% - Ênfase5 20 3 5" xfId="9297"/>
    <cellStyle name="40% - Ênfase5 20 4" xfId="2058"/>
    <cellStyle name="40% - Ênfase5 20 4 2" xfId="6144"/>
    <cellStyle name="40% - Ênfase5 20 4 2 2" xfId="14421"/>
    <cellStyle name="40% - Ênfase5 20 4 3" xfId="8144"/>
    <cellStyle name="40% - Ênfase5 20 4 3 2" xfId="16421"/>
    <cellStyle name="40% - Ênfase5 20 4 4" xfId="4111"/>
    <cellStyle name="40% - Ênfase5 20 4 4 2" xfId="12388"/>
    <cellStyle name="40% - Ênfase5 20 4 5" xfId="10339"/>
    <cellStyle name="40% - Ênfase5 20 5" xfId="4608"/>
    <cellStyle name="40% - Ênfase5 20 5 2" xfId="12885"/>
    <cellStyle name="40% - Ênfase5 20 6" xfId="6638"/>
    <cellStyle name="40% - Ênfase5 20 6 2" xfId="14915"/>
    <cellStyle name="40% - Ênfase5 20 7" xfId="2561"/>
    <cellStyle name="40% - Ênfase5 20 7 2" xfId="10838"/>
    <cellStyle name="40% - Ênfase5 20 8" xfId="8791"/>
    <cellStyle name="40% - Ênfase5 21" xfId="456"/>
    <cellStyle name="40% - Ênfase5 21 2" xfId="1523"/>
    <cellStyle name="40% - Ênfase5 21 2 2" xfId="5613"/>
    <cellStyle name="40% - Ênfase5 21 2 2 2" xfId="13890"/>
    <cellStyle name="40% - Ênfase5 21 2 3" xfId="7636"/>
    <cellStyle name="40% - Ênfase5 21 2 3 2" xfId="15913"/>
    <cellStyle name="40% - Ênfase5 21 2 4" xfId="3579"/>
    <cellStyle name="40% - Ênfase5 21 2 4 2" xfId="11856"/>
    <cellStyle name="40% - Ênfase5 21 2 5" xfId="9807"/>
    <cellStyle name="40% - Ênfase5 21 3" xfId="1012"/>
    <cellStyle name="40% - Ênfase5 21 3 2" xfId="5115"/>
    <cellStyle name="40% - Ênfase5 21 3 2 2" xfId="13392"/>
    <cellStyle name="40% - Ênfase5 21 3 3" xfId="7140"/>
    <cellStyle name="40% - Ênfase5 21 3 3 2" xfId="15417"/>
    <cellStyle name="40% - Ênfase5 21 3 4" xfId="3072"/>
    <cellStyle name="40% - Ênfase5 21 3 4 2" xfId="11349"/>
    <cellStyle name="40% - Ênfase5 21 3 5" xfId="9301"/>
    <cellStyle name="40% - Ênfase5 21 4" xfId="2062"/>
    <cellStyle name="40% - Ênfase5 21 4 2" xfId="6148"/>
    <cellStyle name="40% - Ênfase5 21 4 2 2" xfId="14425"/>
    <cellStyle name="40% - Ênfase5 21 4 3" xfId="8148"/>
    <cellStyle name="40% - Ênfase5 21 4 3 2" xfId="16425"/>
    <cellStyle name="40% - Ênfase5 21 4 4" xfId="4115"/>
    <cellStyle name="40% - Ênfase5 21 4 4 2" xfId="12392"/>
    <cellStyle name="40% - Ênfase5 21 4 5" xfId="10343"/>
    <cellStyle name="40% - Ênfase5 21 5" xfId="4613"/>
    <cellStyle name="40% - Ênfase5 21 5 2" xfId="12890"/>
    <cellStyle name="40% - Ênfase5 21 6" xfId="6642"/>
    <cellStyle name="40% - Ênfase5 21 6 2" xfId="14919"/>
    <cellStyle name="40% - Ênfase5 21 7" xfId="2566"/>
    <cellStyle name="40% - Ênfase5 21 7 2" xfId="10843"/>
    <cellStyle name="40% - Ênfase5 21 8" xfId="8796"/>
    <cellStyle name="40% - Ênfase5 22" xfId="289"/>
    <cellStyle name="40% - Ênfase5 3" xfId="154"/>
    <cellStyle name="40% - Ênfase5 3 2" xfId="110"/>
    <cellStyle name="40% - Ênfase5 3 2 2" xfId="1206"/>
    <cellStyle name="40% - Ênfase5 3 2 2 2" xfId="5297"/>
    <cellStyle name="40% - Ênfase5 3 2 2 2 2" xfId="13574"/>
    <cellStyle name="40% - Ênfase5 3 2 2 3" xfId="7322"/>
    <cellStyle name="40% - Ênfase5 3 2 2 3 2" xfId="15599"/>
    <cellStyle name="40% - Ênfase5 3 2 2 4" xfId="3262"/>
    <cellStyle name="40% - Ênfase5 3 2 2 4 2" xfId="11539"/>
    <cellStyle name="40% - Ênfase5 3 2 2 5" xfId="9490"/>
    <cellStyle name="40% - Ênfase5 3 2 3" xfId="696"/>
    <cellStyle name="40% - Ênfase5 3 2 3 2" xfId="4801"/>
    <cellStyle name="40% - Ênfase5 3 2 3 2 2" xfId="13078"/>
    <cellStyle name="40% - Ênfase5 3 2 3 3" xfId="6826"/>
    <cellStyle name="40% - Ênfase5 3 2 3 3 2" xfId="15103"/>
    <cellStyle name="40% - Ênfase5 3 2 3 4" xfId="2756"/>
    <cellStyle name="40% - Ênfase5 3 2 3 4 2" xfId="11033"/>
    <cellStyle name="40% - Ênfase5 3 2 3 5" xfId="8985"/>
    <cellStyle name="40% - Ênfase5 3 2 4" xfId="1747"/>
    <cellStyle name="40% - Ênfase5 3 2 4 2" xfId="5834"/>
    <cellStyle name="40% - Ênfase5 3 2 4 2 2" xfId="14111"/>
    <cellStyle name="40% - Ênfase5 3 2 4 3" xfId="7834"/>
    <cellStyle name="40% - Ênfase5 3 2 4 3 2" xfId="16111"/>
    <cellStyle name="40% - Ênfase5 3 2 4 4" xfId="3800"/>
    <cellStyle name="40% - Ênfase5 3 2 4 4 2" xfId="12077"/>
    <cellStyle name="40% - Ênfase5 3 2 4 5" xfId="10028"/>
    <cellStyle name="40% - Ênfase5 3 2 5" xfId="4297"/>
    <cellStyle name="40% - Ênfase5 3 2 5 2" xfId="12574"/>
    <cellStyle name="40% - Ênfase5 3 2 6" xfId="6328"/>
    <cellStyle name="40% - Ênfase5 3 2 6 2" xfId="14605"/>
    <cellStyle name="40% - Ênfase5 3 2 7" xfId="2248"/>
    <cellStyle name="40% - Ênfase5 3 2 7 2" xfId="10525"/>
    <cellStyle name="40% - Ênfase5 3 2 8" xfId="8479"/>
    <cellStyle name="40% - Ênfase5 3 3" xfId="1248"/>
    <cellStyle name="40% - Ênfase5 3 3 2" xfId="5339"/>
    <cellStyle name="40% - Ênfase5 3 3 2 2" xfId="13616"/>
    <cellStyle name="40% - Ênfase5 3 3 3" xfId="7364"/>
    <cellStyle name="40% - Ênfase5 3 3 3 2" xfId="15641"/>
    <cellStyle name="40% - Ênfase5 3 3 4" xfId="3304"/>
    <cellStyle name="40% - Ênfase5 3 3 4 2" xfId="11581"/>
    <cellStyle name="40% - Ênfase5 3 3 5" xfId="9532"/>
    <cellStyle name="40% - Ênfase5 3 4" xfId="739"/>
    <cellStyle name="40% - Ênfase5 3 4 2" xfId="4843"/>
    <cellStyle name="40% - Ênfase5 3 4 2 2" xfId="13120"/>
    <cellStyle name="40% - Ênfase5 3 4 3" xfId="6868"/>
    <cellStyle name="40% - Ênfase5 3 4 3 2" xfId="15145"/>
    <cellStyle name="40% - Ênfase5 3 4 4" xfId="2799"/>
    <cellStyle name="40% - Ênfase5 3 4 4 2" xfId="11076"/>
    <cellStyle name="40% - Ênfase5 3 4 5" xfId="9028"/>
    <cellStyle name="40% - Ênfase5 3 5" xfId="1789"/>
    <cellStyle name="40% - Ênfase5 3 5 2" xfId="5876"/>
    <cellStyle name="40% - Ênfase5 3 5 2 2" xfId="14153"/>
    <cellStyle name="40% - Ênfase5 3 5 3" xfId="7876"/>
    <cellStyle name="40% - Ênfase5 3 5 3 2" xfId="16153"/>
    <cellStyle name="40% - Ênfase5 3 5 4" xfId="3842"/>
    <cellStyle name="40% - Ênfase5 3 5 4 2" xfId="12119"/>
    <cellStyle name="40% - Ênfase5 3 5 5" xfId="10070"/>
    <cellStyle name="40% - Ênfase5 3 6" xfId="4339"/>
    <cellStyle name="40% - Ênfase5 3 6 2" xfId="12616"/>
    <cellStyle name="40% - Ênfase5 3 7" xfId="6370"/>
    <cellStyle name="40% - Ênfase5 3 7 2" xfId="14647"/>
    <cellStyle name="40% - Ênfase5 3 8" xfId="2290"/>
    <cellStyle name="40% - Ênfase5 3 8 2" xfId="10567"/>
    <cellStyle name="40% - Ênfase5 3 9" xfId="8521"/>
    <cellStyle name="40% - Ênfase5 4" xfId="208"/>
    <cellStyle name="40% - Ênfase5 4 2" xfId="212"/>
    <cellStyle name="40% - Ênfase5 4 2 2" xfId="1305"/>
    <cellStyle name="40% - Ênfase5 4 2 2 2" xfId="5395"/>
    <cellStyle name="40% - Ênfase5 4 2 2 2 2" xfId="13672"/>
    <cellStyle name="40% - Ênfase5 4 2 2 3" xfId="7420"/>
    <cellStyle name="40% - Ênfase5 4 2 2 3 2" xfId="15697"/>
    <cellStyle name="40% - Ênfase5 4 2 2 4" xfId="3361"/>
    <cellStyle name="40% - Ênfase5 4 2 2 4 2" xfId="11638"/>
    <cellStyle name="40% - Ênfase5 4 2 2 5" xfId="9589"/>
    <cellStyle name="40% - Ênfase5 4 2 3" xfId="796"/>
    <cellStyle name="40% - Ênfase5 4 2 3 2" xfId="4899"/>
    <cellStyle name="40% - Ênfase5 4 2 3 2 2" xfId="13176"/>
    <cellStyle name="40% - Ênfase5 4 2 3 3" xfId="6924"/>
    <cellStyle name="40% - Ênfase5 4 2 3 3 2" xfId="15201"/>
    <cellStyle name="40% - Ênfase5 4 2 3 4" xfId="2856"/>
    <cellStyle name="40% - Ênfase5 4 2 3 4 2" xfId="11133"/>
    <cellStyle name="40% - Ênfase5 4 2 3 5" xfId="9085"/>
    <cellStyle name="40% - Ênfase5 4 2 4" xfId="1846"/>
    <cellStyle name="40% - Ênfase5 4 2 4 2" xfId="5932"/>
    <cellStyle name="40% - Ênfase5 4 2 4 2 2" xfId="14209"/>
    <cellStyle name="40% - Ênfase5 4 2 4 3" xfId="7932"/>
    <cellStyle name="40% - Ênfase5 4 2 4 3 2" xfId="16209"/>
    <cellStyle name="40% - Ênfase5 4 2 4 4" xfId="3899"/>
    <cellStyle name="40% - Ênfase5 4 2 4 4 2" xfId="12176"/>
    <cellStyle name="40% - Ênfase5 4 2 4 5" xfId="10127"/>
    <cellStyle name="40% - Ênfase5 4 2 5" xfId="4395"/>
    <cellStyle name="40% - Ênfase5 4 2 5 2" xfId="12672"/>
    <cellStyle name="40% - Ênfase5 4 2 6" xfId="6426"/>
    <cellStyle name="40% - Ênfase5 4 2 6 2" xfId="14703"/>
    <cellStyle name="40% - Ênfase5 4 2 7" xfId="2347"/>
    <cellStyle name="40% - Ênfase5 4 2 7 2" xfId="10624"/>
    <cellStyle name="40% - Ênfase5 4 2 8" xfId="8578"/>
    <cellStyle name="40% - Ênfase5 4 3" xfId="1301"/>
    <cellStyle name="40% - Ênfase5 4 3 2" xfId="5391"/>
    <cellStyle name="40% - Ênfase5 4 3 2 2" xfId="13668"/>
    <cellStyle name="40% - Ênfase5 4 3 3" xfId="7416"/>
    <cellStyle name="40% - Ênfase5 4 3 3 2" xfId="15693"/>
    <cellStyle name="40% - Ênfase5 4 3 4" xfId="3357"/>
    <cellStyle name="40% - Ênfase5 4 3 4 2" xfId="11634"/>
    <cellStyle name="40% - Ênfase5 4 3 5" xfId="9585"/>
    <cellStyle name="40% - Ênfase5 4 4" xfId="792"/>
    <cellStyle name="40% - Ênfase5 4 4 2" xfId="4895"/>
    <cellStyle name="40% - Ênfase5 4 4 2 2" xfId="13172"/>
    <cellStyle name="40% - Ênfase5 4 4 3" xfId="6920"/>
    <cellStyle name="40% - Ênfase5 4 4 3 2" xfId="15197"/>
    <cellStyle name="40% - Ênfase5 4 4 4" xfId="2852"/>
    <cellStyle name="40% - Ênfase5 4 4 4 2" xfId="11129"/>
    <cellStyle name="40% - Ênfase5 4 4 5" xfId="9081"/>
    <cellStyle name="40% - Ênfase5 4 5" xfId="1842"/>
    <cellStyle name="40% - Ênfase5 4 5 2" xfId="5928"/>
    <cellStyle name="40% - Ênfase5 4 5 2 2" xfId="14205"/>
    <cellStyle name="40% - Ênfase5 4 5 3" xfId="7928"/>
    <cellStyle name="40% - Ênfase5 4 5 3 2" xfId="16205"/>
    <cellStyle name="40% - Ênfase5 4 5 4" xfId="3895"/>
    <cellStyle name="40% - Ênfase5 4 5 4 2" xfId="12172"/>
    <cellStyle name="40% - Ênfase5 4 5 5" xfId="10123"/>
    <cellStyle name="40% - Ênfase5 4 6" xfId="4391"/>
    <cellStyle name="40% - Ênfase5 4 6 2" xfId="12668"/>
    <cellStyle name="40% - Ênfase5 4 7" xfId="6422"/>
    <cellStyle name="40% - Ênfase5 4 7 2" xfId="14699"/>
    <cellStyle name="40% - Ênfase5 4 8" xfId="2343"/>
    <cellStyle name="40% - Ênfase5 4 8 2" xfId="10620"/>
    <cellStyle name="40% - Ênfase5 4 9" xfId="8574"/>
    <cellStyle name="40% - Ênfase5 5" xfId="216"/>
    <cellStyle name="40% - Ênfase5 5 2" xfId="39"/>
    <cellStyle name="40% - Ênfase5 5 2 2" xfId="1140"/>
    <cellStyle name="40% - Ênfase5 5 2 2 2" xfId="5232"/>
    <cellStyle name="40% - Ênfase5 5 2 2 2 2" xfId="13509"/>
    <cellStyle name="40% - Ênfase5 5 2 2 3" xfId="7257"/>
    <cellStyle name="40% - Ênfase5 5 2 2 3 2" xfId="15534"/>
    <cellStyle name="40% - Ênfase5 5 2 2 4" xfId="3197"/>
    <cellStyle name="40% - Ênfase5 5 2 2 4 2" xfId="11474"/>
    <cellStyle name="40% - Ênfase5 5 2 2 5" xfId="9425"/>
    <cellStyle name="40% - Ênfase5 5 2 3" xfId="632"/>
    <cellStyle name="40% - Ênfase5 5 2 3 2" xfId="4738"/>
    <cellStyle name="40% - Ênfase5 5 2 3 2 2" xfId="13015"/>
    <cellStyle name="40% - Ênfase5 5 2 3 3" xfId="6763"/>
    <cellStyle name="40% - Ênfase5 5 2 3 3 2" xfId="15040"/>
    <cellStyle name="40% - Ênfase5 5 2 3 4" xfId="2693"/>
    <cellStyle name="40% - Ênfase5 5 2 3 4 2" xfId="10970"/>
    <cellStyle name="40% - Ênfase5 5 2 3 5" xfId="8922"/>
    <cellStyle name="40% - Ênfase5 5 2 4" xfId="1684"/>
    <cellStyle name="40% - Ênfase5 5 2 4 2" xfId="5771"/>
    <cellStyle name="40% - Ênfase5 5 2 4 2 2" xfId="14048"/>
    <cellStyle name="40% - Ênfase5 5 2 4 3" xfId="7771"/>
    <cellStyle name="40% - Ênfase5 5 2 4 3 2" xfId="16048"/>
    <cellStyle name="40% - Ênfase5 5 2 4 4" xfId="3737"/>
    <cellStyle name="40% - Ênfase5 5 2 4 4 2" xfId="12014"/>
    <cellStyle name="40% - Ênfase5 5 2 4 5" xfId="9965"/>
    <cellStyle name="40% - Ênfase5 5 2 5" xfId="4234"/>
    <cellStyle name="40% - Ênfase5 5 2 5 2" xfId="12511"/>
    <cellStyle name="40% - Ênfase5 5 2 6" xfId="6265"/>
    <cellStyle name="40% - Ênfase5 5 2 6 2" xfId="14542"/>
    <cellStyle name="40% - Ênfase5 5 2 7" xfId="2184"/>
    <cellStyle name="40% - Ênfase5 5 2 7 2" xfId="10461"/>
    <cellStyle name="40% - Ênfase5 5 2 8" xfId="8416"/>
    <cellStyle name="40% - Ênfase5 5 3" xfId="1309"/>
    <cellStyle name="40% - Ênfase5 5 3 2" xfId="5399"/>
    <cellStyle name="40% - Ênfase5 5 3 2 2" xfId="13676"/>
    <cellStyle name="40% - Ênfase5 5 3 3" xfId="7424"/>
    <cellStyle name="40% - Ênfase5 5 3 3 2" xfId="15701"/>
    <cellStyle name="40% - Ênfase5 5 3 4" xfId="3365"/>
    <cellStyle name="40% - Ênfase5 5 3 4 2" xfId="11642"/>
    <cellStyle name="40% - Ênfase5 5 3 5" xfId="9593"/>
    <cellStyle name="40% - Ênfase5 5 4" xfId="800"/>
    <cellStyle name="40% - Ênfase5 5 4 2" xfId="4903"/>
    <cellStyle name="40% - Ênfase5 5 4 2 2" xfId="13180"/>
    <cellStyle name="40% - Ênfase5 5 4 3" xfId="6928"/>
    <cellStyle name="40% - Ênfase5 5 4 3 2" xfId="15205"/>
    <cellStyle name="40% - Ênfase5 5 4 4" xfId="2860"/>
    <cellStyle name="40% - Ênfase5 5 4 4 2" xfId="11137"/>
    <cellStyle name="40% - Ênfase5 5 4 5" xfId="9089"/>
    <cellStyle name="40% - Ênfase5 5 5" xfId="1850"/>
    <cellStyle name="40% - Ênfase5 5 5 2" xfId="5936"/>
    <cellStyle name="40% - Ênfase5 5 5 2 2" xfId="14213"/>
    <cellStyle name="40% - Ênfase5 5 5 3" xfId="7936"/>
    <cellStyle name="40% - Ênfase5 5 5 3 2" xfId="16213"/>
    <cellStyle name="40% - Ênfase5 5 5 4" xfId="3903"/>
    <cellStyle name="40% - Ênfase5 5 5 4 2" xfId="12180"/>
    <cellStyle name="40% - Ênfase5 5 5 5" xfId="10131"/>
    <cellStyle name="40% - Ênfase5 5 6" xfId="4399"/>
    <cellStyle name="40% - Ênfase5 5 6 2" xfId="12676"/>
    <cellStyle name="40% - Ênfase5 5 7" xfId="6430"/>
    <cellStyle name="40% - Ênfase5 5 7 2" xfId="14707"/>
    <cellStyle name="40% - Ênfase5 5 8" xfId="2351"/>
    <cellStyle name="40% - Ênfase5 5 8 2" xfId="10628"/>
    <cellStyle name="40% - Ênfase5 5 9" xfId="8582"/>
    <cellStyle name="40% - Ênfase5 6" xfId="269"/>
    <cellStyle name="40% - Ênfase5 6 2" xfId="459"/>
    <cellStyle name="40% - Ênfase5 6 2 2" xfId="1526"/>
    <cellStyle name="40% - Ênfase5 6 2 2 2" xfId="5616"/>
    <cellStyle name="40% - Ênfase5 6 2 2 2 2" xfId="13893"/>
    <cellStyle name="40% - Ênfase5 6 2 2 3" xfId="7639"/>
    <cellStyle name="40% - Ênfase5 6 2 2 3 2" xfId="15916"/>
    <cellStyle name="40% - Ênfase5 6 2 2 4" xfId="3582"/>
    <cellStyle name="40% - Ênfase5 6 2 2 4 2" xfId="11859"/>
    <cellStyle name="40% - Ênfase5 6 2 2 5" xfId="9810"/>
    <cellStyle name="40% - Ênfase5 6 2 3" xfId="1015"/>
    <cellStyle name="40% - Ênfase5 6 2 3 2" xfId="5118"/>
    <cellStyle name="40% - Ênfase5 6 2 3 2 2" xfId="13395"/>
    <cellStyle name="40% - Ênfase5 6 2 3 3" xfId="7143"/>
    <cellStyle name="40% - Ênfase5 6 2 3 3 2" xfId="15420"/>
    <cellStyle name="40% - Ênfase5 6 2 3 4" xfId="3075"/>
    <cellStyle name="40% - Ênfase5 6 2 3 4 2" xfId="11352"/>
    <cellStyle name="40% - Ênfase5 6 2 3 5" xfId="9304"/>
    <cellStyle name="40% - Ênfase5 6 2 4" xfId="2065"/>
    <cellStyle name="40% - Ênfase5 6 2 4 2" xfId="6151"/>
    <cellStyle name="40% - Ênfase5 6 2 4 2 2" xfId="14428"/>
    <cellStyle name="40% - Ênfase5 6 2 4 3" xfId="8151"/>
    <cellStyle name="40% - Ênfase5 6 2 4 3 2" xfId="16428"/>
    <cellStyle name="40% - Ênfase5 6 2 4 4" xfId="4118"/>
    <cellStyle name="40% - Ênfase5 6 2 4 4 2" xfId="12395"/>
    <cellStyle name="40% - Ênfase5 6 2 4 5" xfId="10346"/>
    <cellStyle name="40% - Ênfase5 6 2 5" xfId="4616"/>
    <cellStyle name="40% - Ênfase5 6 2 5 2" xfId="12893"/>
    <cellStyle name="40% - Ênfase5 6 2 6" xfId="6645"/>
    <cellStyle name="40% - Ênfase5 6 2 6 2" xfId="14922"/>
    <cellStyle name="40% - Ênfase5 6 2 7" xfId="2569"/>
    <cellStyle name="40% - Ênfase5 6 2 7 2" xfId="10846"/>
    <cellStyle name="40% - Ênfase5 6 2 8" xfId="8799"/>
    <cellStyle name="40% - Ênfase5 6 3" xfId="1357"/>
    <cellStyle name="40% - Ênfase5 6 3 2" xfId="5447"/>
    <cellStyle name="40% - Ênfase5 6 3 2 2" xfId="13724"/>
    <cellStyle name="40% - Ênfase5 6 3 3" xfId="7472"/>
    <cellStyle name="40% - Ênfase5 6 3 3 2" xfId="15749"/>
    <cellStyle name="40% - Ênfase5 6 3 4" xfId="3413"/>
    <cellStyle name="40% - Ênfase5 6 3 4 2" xfId="11690"/>
    <cellStyle name="40% - Ênfase5 6 3 5" xfId="9641"/>
    <cellStyle name="40% - Ênfase5 6 4" xfId="848"/>
    <cellStyle name="40% - Ênfase5 6 4 2" xfId="4951"/>
    <cellStyle name="40% - Ênfase5 6 4 2 2" xfId="13228"/>
    <cellStyle name="40% - Ênfase5 6 4 3" xfId="6976"/>
    <cellStyle name="40% - Ênfase5 6 4 3 2" xfId="15253"/>
    <cellStyle name="40% - Ênfase5 6 4 4" xfId="2908"/>
    <cellStyle name="40% - Ênfase5 6 4 4 2" xfId="11185"/>
    <cellStyle name="40% - Ênfase5 6 4 5" xfId="9137"/>
    <cellStyle name="40% - Ênfase5 6 5" xfId="1898"/>
    <cellStyle name="40% - Ênfase5 6 5 2" xfId="5984"/>
    <cellStyle name="40% - Ênfase5 6 5 2 2" xfId="14261"/>
    <cellStyle name="40% - Ênfase5 6 5 3" xfId="7984"/>
    <cellStyle name="40% - Ênfase5 6 5 3 2" xfId="16261"/>
    <cellStyle name="40% - Ênfase5 6 5 4" xfId="3951"/>
    <cellStyle name="40% - Ênfase5 6 5 4 2" xfId="12228"/>
    <cellStyle name="40% - Ênfase5 6 5 5" xfId="10179"/>
    <cellStyle name="40% - Ênfase5 6 6" xfId="4447"/>
    <cellStyle name="40% - Ênfase5 6 6 2" xfId="12724"/>
    <cellStyle name="40% - Ênfase5 6 7" xfId="6478"/>
    <cellStyle name="40% - Ênfase5 6 7 2" xfId="14755"/>
    <cellStyle name="40% - Ênfase5 6 8" xfId="2399"/>
    <cellStyle name="40% - Ênfase5 6 8 2" xfId="10676"/>
    <cellStyle name="40% - Ênfase5 6 9" xfId="8630"/>
    <cellStyle name="40% - Ênfase5 7" xfId="271"/>
    <cellStyle name="40% - Ênfase5 7 2" xfId="460"/>
    <cellStyle name="40% - Ênfase5 7 2 2" xfId="1527"/>
    <cellStyle name="40% - Ênfase5 7 2 2 2" xfId="5617"/>
    <cellStyle name="40% - Ênfase5 7 2 2 2 2" xfId="13894"/>
    <cellStyle name="40% - Ênfase5 7 2 2 3" xfId="7640"/>
    <cellStyle name="40% - Ênfase5 7 2 2 3 2" xfId="15917"/>
    <cellStyle name="40% - Ênfase5 7 2 2 4" xfId="3583"/>
    <cellStyle name="40% - Ênfase5 7 2 2 4 2" xfId="11860"/>
    <cellStyle name="40% - Ênfase5 7 2 2 5" xfId="9811"/>
    <cellStyle name="40% - Ênfase5 7 2 3" xfId="1016"/>
    <cellStyle name="40% - Ênfase5 7 2 3 2" xfId="5119"/>
    <cellStyle name="40% - Ênfase5 7 2 3 2 2" xfId="13396"/>
    <cellStyle name="40% - Ênfase5 7 2 3 3" xfId="7144"/>
    <cellStyle name="40% - Ênfase5 7 2 3 3 2" xfId="15421"/>
    <cellStyle name="40% - Ênfase5 7 2 3 4" xfId="3076"/>
    <cellStyle name="40% - Ênfase5 7 2 3 4 2" xfId="11353"/>
    <cellStyle name="40% - Ênfase5 7 2 3 5" xfId="9305"/>
    <cellStyle name="40% - Ênfase5 7 2 4" xfId="2066"/>
    <cellStyle name="40% - Ênfase5 7 2 4 2" xfId="6152"/>
    <cellStyle name="40% - Ênfase5 7 2 4 2 2" xfId="14429"/>
    <cellStyle name="40% - Ênfase5 7 2 4 3" xfId="8152"/>
    <cellStyle name="40% - Ênfase5 7 2 4 3 2" xfId="16429"/>
    <cellStyle name="40% - Ênfase5 7 2 4 4" xfId="4119"/>
    <cellStyle name="40% - Ênfase5 7 2 4 4 2" xfId="12396"/>
    <cellStyle name="40% - Ênfase5 7 2 4 5" xfId="10347"/>
    <cellStyle name="40% - Ênfase5 7 2 5" xfId="4617"/>
    <cellStyle name="40% - Ênfase5 7 2 5 2" xfId="12894"/>
    <cellStyle name="40% - Ênfase5 7 2 6" xfId="6646"/>
    <cellStyle name="40% - Ênfase5 7 2 6 2" xfId="14923"/>
    <cellStyle name="40% - Ênfase5 7 2 7" xfId="2570"/>
    <cellStyle name="40% - Ênfase5 7 2 7 2" xfId="10847"/>
    <cellStyle name="40% - Ênfase5 7 2 8" xfId="8800"/>
    <cellStyle name="40% - Ênfase5 7 3" xfId="1359"/>
    <cellStyle name="40% - Ênfase5 7 3 2" xfId="5449"/>
    <cellStyle name="40% - Ênfase5 7 3 2 2" xfId="13726"/>
    <cellStyle name="40% - Ênfase5 7 3 3" xfId="7474"/>
    <cellStyle name="40% - Ênfase5 7 3 3 2" xfId="15751"/>
    <cellStyle name="40% - Ênfase5 7 3 4" xfId="3415"/>
    <cellStyle name="40% - Ênfase5 7 3 4 2" xfId="11692"/>
    <cellStyle name="40% - Ênfase5 7 3 5" xfId="9643"/>
    <cellStyle name="40% - Ênfase5 7 4" xfId="850"/>
    <cellStyle name="40% - Ênfase5 7 4 2" xfId="4953"/>
    <cellStyle name="40% - Ênfase5 7 4 2 2" xfId="13230"/>
    <cellStyle name="40% - Ênfase5 7 4 3" xfId="6978"/>
    <cellStyle name="40% - Ênfase5 7 4 3 2" xfId="15255"/>
    <cellStyle name="40% - Ênfase5 7 4 4" xfId="2910"/>
    <cellStyle name="40% - Ênfase5 7 4 4 2" xfId="11187"/>
    <cellStyle name="40% - Ênfase5 7 4 5" xfId="9139"/>
    <cellStyle name="40% - Ênfase5 7 5" xfId="1900"/>
    <cellStyle name="40% - Ênfase5 7 5 2" xfId="5986"/>
    <cellStyle name="40% - Ênfase5 7 5 2 2" xfId="14263"/>
    <cellStyle name="40% - Ênfase5 7 5 3" xfId="7986"/>
    <cellStyle name="40% - Ênfase5 7 5 3 2" xfId="16263"/>
    <cellStyle name="40% - Ênfase5 7 5 4" xfId="3953"/>
    <cellStyle name="40% - Ênfase5 7 5 4 2" xfId="12230"/>
    <cellStyle name="40% - Ênfase5 7 5 5" xfId="10181"/>
    <cellStyle name="40% - Ênfase5 7 6" xfId="4449"/>
    <cellStyle name="40% - Ênfase5 7 6 2" xfId="12726"/>
    <cellStyle name="40% - Ênfase5 7 7" xfId="6480"/>
    <cellStyle name="40% - Ênfase5 7 7 2" xfId="14757"/>
    <cellStyle name="40% - Ênfase5 7 8" xfId="2401"/>
    <cellStyle name="40% - Ênfase5 7 8 2" xfId="10678"/>
    <cellStyle name="40% - Ênfase5 7 9" xfId="8632"/>
    <cellStyle name="40% - Ênfase5 8" xfId="273"/>
    <cellStyle name="40% - Ênfase5 8 2" xfId="178"/>
    <cellStyle name="40% - Ênfase5 8 2 2" xfId="1272"/>
    <cellStyle name="40% - Ênfase5 8 2 2 2" xfId="5363"/>
    <cellStyle name="40% - Ênfase5 8 2 2 2 2" xfId="13640"/>
    <cellStyle name="40% - Ênfase5 8 2 2 3" xfId="7388"/>
    <cellStyle name="40% - Ênfase5 8 2 2 3 2" xfId="15665"/>
    <cellStyle name="40% - Ênfase5 8 2 2 4" xfId="3328"/>
    <cellStyle name="40% - Ênfase5 8 2 2 4 2" xfId="11605"/>
    <cellStyle name="40% - Ênfase5 8 2 2 5" xfId="9556"/>
    <cellStyle name="40% - Ênfase5 8 2 3" xfId="763"/>
    <cellStyle name="40% - Ênfase5 8 2 3 2" xfId="4867"/>
    <cellStyle name="40% - Ênfase5 8 2 3 2 2" xfId="13144"/>
    <cellStyle name="40% - Ênfase5 8 2 3 3" xfId="6892"/>
    <cellStyle name="40% - Ênfase5 8 2 3 3 2" xfId="15169"/>
    <cellStyle name="40% - Ênfase5 8 2 3 4" xfId="2823"/>
    <cellStyle name="40% - Ênfase5 8 2 3 4 2" xfId="11100"/>
    <cellStyle name="40% - Ênfase5 8 2 3 5" xfId="9052"/>
    <cellStyle name="40% - Ênfase5 8 2 4" xfId="1813"/>
    <cellStyle name="40% - Ênfase5 8 2 4 2" xfId="5900"/>
    <cellStyle name="40% - Ênfase5 8 2 4 2 2" xfId="14177"/>
    <cellStyle name="40% - Ênfase5 8 2 4 3" xfId="7900"/>
    <cellStyle name="40% - Ênfase5 8 2 4 3 2" xfId="16177"/>
    <cellStyle name="40% - Ênfase5 8 2 4 4" xfId="3866"/>
    <cellStyle name="40% - Ênfase5 8 2 4 4 2" xfId="12143"/>
    <cellStyle name="40% - Ênfase5 8 2 4 5" xfId="10094"/>
    <cellStyle name="40% - Ênfase5 8 2 5" xfId="4363"/>
    <cellStyle name="40% - Ênfase5 8 2 5 2" xfId="12640"/>
    <cellStyle name="40% - Ênfase5 8 2 6" xfId="6394"/>
    <cellStyle name="40% - Ênfase5 8 2 6 2" xfId="14671"/>
    <cellStyle name="40% - Ênfase5 8 2 7" xfId="2314"/>
    <cellStyle name="40% - Ênfase5 8 2 7 2" xfId="10591"/>
    <cellStyle name="40% - Ênfase5 8 2 8" xfId="8545"/>
    <cellStyle name="40% - Ênfase5 8 3" xfId="1361"/>
    <cellStyle name="40% - Ênfase5 8 3 2" xfId="5451"/>
    <cellStyle name="40% - Ênfase5 8 3 2 2" xfId="13728"/>
    <cellStyle name="40% - Ênfase5 8 3 3" xfId="7476"/>
    <cellStyle name="40% - Ênfase5 8 3 3 2" xfId="15753"/>
    <cellStyle name="40% - Ênfase5 8 3 4" xfId="3417"/>
    <cellStyle name="40% - Ênfase5 8 3 4 2" xfId="11694"/>
    <cellStyle name="40% - Ênfase5 8 3 5" xfId="9645"/>
    <cellStyle name="40% - Ênfase5 8 4" xfId="852"/>
    <cellStyle name="40% - Ênfase5 8 4 2" xfId="4955"/>
    <cellStyle name="40% - Ênfase5 8 4 2 2" xfId="13232"/>
    <cellStyle name="40% - Ênfase5 8 4 3" xfId="6980"/>
    <cellStyle name="40% - Ênfase5 8 4 3 2" xfId="15257"/>
    <cellStyle name="40% - Ênfase5 8 4 4" xfId="2912"/>
    <cellStyle name="40% - Ênfase5 8 4 4 2" xfId="11189"/>
    <cellStyle name="40% - Ênfase5 8 4 5" xfId="9141"/>
    <cellStyle name="40% - Ênfase5 8 5" xfId="1902"/>
    <cellStyle name="40% - Ênfase5 8 5 2" xfId="5988"/>
    <cellStyle name="40% - Ênfase5 8 5 2 2" xfId="14265"/>
    <cellStyle name="40% - Ênfase5 8 5 3" xfId="7988"/>
    <cellStyle name="40% - Ênfase5 8 5 3 2" xfId="16265"/>
    <cellStyle name="40% - Ênfase5 8 5 4" xfId="3955"/>
    <cellStyle name="40% - Ênfase5 8 5 4 2" xfId="12232"/>
    <cellStyle name="40% - Ênfase5 8 5 5" xfId="10183"/>
    <cellStyle name="40% - Ênfase5 8 6" xfId="4451"/>
    <cellStyle name="40% - Ênfase5 8 6 2" xfId="12728"/>
    <cellStyle name="40% - Ênfase5 8 7" xfId="6482"/>
    <cellStyle name="40% - Ênfase5 8 7 2" xfId="14759"/>
    <cellStyle name="40% - Ênfase5 8 8" xfId="2403"/>
    <cellStyle name="40% - Ênfase5 8 8 2" xfId="10680"/>
    <cellStyle name="40% - Ênfase5 8 9" xfId="8634"/>
    <cellStyle name="40% - Ênfase5 9" xfId="276"/>
    <cellStyle name="40% - Ênfase5 9 2" xfId="454"/>
    <cellStyle name="40% - Ênfase5 9 2 2" xfId="1521"/>
    <cellStyle name="40% - Ênfase5 9 2 2 2" xfId="5611"/>
    <cellStyle name="40% - Ênfase5 9 2 2 2 2" xfId="13888"/>
    <cellStyle name="40% - Ênfase5 9 2 2 3" xfId="7634"/>
    <cellStyle name="40% - Ênfase5 9 2 2 3 2" xfId="15911"/>
    <cellStyle name="40% - Ênfase5 9 2 2 4" xfId="3577"/>
    <cellStyle name="40% - Ênfase5 9 2 2 4 2" xfId="11854"/>
    <cellStyle name="40% - Ênfase5 9 2 2 5" xfId="9805"/>
    <cellStyle name="40% - Ênfase5 9 2 3" xfId="1010"/>
    <cellStyle name="40% - Ênfase5 9 2 3 2" xfId="5113"/>
    <cellStyle name="40% - Ênfase5 9 2 3 2 2" xfId="13390"/>
    <cellStyle name="40% - Ênfase5 9 2 3 3" xfId="7138"/>
    <cellStyle name="40% - Ênfase5 9 2 3 3 2" xfId="15415"/>
    <cellStyle name="40% - Ênfase5 9 2 3 4" xfId="3070"/>
    <cellStyle name="40% - Ênfase5 9 2 3 4 2" xfId="11347"/>
    <cellStyle name="40% - Ênfase5 9 2 3 5" xfId="9299"/>
    <cellStyle name="40% - Ênfase5 9 2 4" xfId="2060"/>
    <cellStyle name="40% - Ênfase5 9 2 4 2" xfId="6146"/>
    <cellStyle name="40% - Ênfase5 9 2 4 2 2" xfId="14423"/>
    <cellStyle name="40% - Ênfase5 9 2 4 3" xfId="8146"/>
    <cellStyle name="40% - Ênfase5 9 2 4 3 2" xfId="16423"/>
    <cellStyle name="40% - Ênfase5 9 2 4 4" xfId="4113"/>
    <cellStyle name="40% - Ênfase5 9 2 4 4 2" xfId="12390"/>
    <cellStyle name="40% - Ênfase5 9 2 4 5" xfId="10341"/>
    <cellStyle name="40% - Ênfase5 9 2 5" xfId="4611"/>
    <cellStyle name="40% - Ênfase5 9 2 5 2" xfId="12888"/>
    <cellStyle name="40% - Ênfase5 9 2 6" xfId="6640"/>
    <cellStyle name="40% - Ênfase5 9 2 6 2" xfId="14917"/>
    <cellStyle name="40% - Ênfase5 9 2 7" xfId="2564"/>
    <cellStyle name="40% - Ênfase5 9 2 7 2" xfId="10841"/>
    <cellStyle name="40% - Ênfase5 9 2 8" xfId="8794"/>
    <cellStyle name="40% - Ênfase5 9 3" xfId="1364"/>
    <cellStyle name="40% - Ênfase5 9 3 2" xfId="5454"/>
    <cellStyle name="40% - Ênfase5 9 3 2 2" xfId="13731"/>
    <cellStyle name="40% - Ênfase5 9 3 3" xfId="7479"/>
    <cellStyle name="40% - Ênfase5 9 3 3 2" xfId="15756"/>
    <cellStyle name="40% - Ênfase5 9 3 4" xfId="3420"/>
    <cellStyle name="40% - Ênfase5 9 3 4 2" xfId="11697"/>
    <cellStyle name="40% - Ênfase5 9 3 5" xfId="9648"/>
    <cellStyle name="40% - Ênfase5 9 4" xfId="855"/>
    <cellStyle name="40% - Ênfase5 9 4 2" xfId="4958"/>
    <cellStyle name="40% - Ênfase5 9 4 2 2" xfId="13235"/>
    <cellStyle name="40% - Ênfase5 9 4 3" xfId="6983"/>
    <cellStyle name="40% - Ênfase5 9 4 3 2" xfId="15260"/>
    <cellStyle name="40% - Ênfase5 9 4 4" xfId="2915"/>
    <cellStyle name="40% - Ênfase5 9 4 4 2" xfId="11192"/>
    <cellStyle name="40% - Ênfase5 9 4 5" xfId="9144"/>
    <cellStyle name="40% - Ênfase5 9 5" xfId="1905"/>
    <cellStyle name="40% - Ênfase5 9 5 2" xfId="5991"/>
    <cellStyle name="40% - Ênfase5 9 5 2 2" xfId="14268"/>
    <cellStyle name="40% - Ênfase5 9 5 3" xfId="7991"/>
    <cellStyle name="40% - Ênfase5 9 5 3 2" xfId="16268"/>
    <cellStyle name="40% - Ênfase5 9 5 4" xfId="3958"/>
    <cellStyle name="40% - Ênfase5 9 5 4 2" xfId="12235"/>
    <cellStyle name="40% - Ênfase5 9 5 5" xfId="10186"/>
    <cellStyle name="40% - Ênfase5 9 6" xfId="4454"/>
    <cellStyle name="40% - Ênfase5 9 6 2" xfId="12731"/>
    <cellStyle name="40% - Ênfase5 9 7" xfId="6485"/>
    <cellStyle name="40% - Ênfase5 9 7 2" xfId="14762"/>
    <cellStyle name="40% - Ênfase5 9 8" xfId="2406"/>
    <cellStyle name="40% - Ênfase5 9 8 2" xfId="10683"/>
    <cellStyle name="40% - Ênfase5 9 9" xfId="8637"/>
    <cellStyle name="40% - Ênfase6 10" xfId="461"/>
    <cellStyle name="40% - Ênfase6 10 2" xfId="325"/>
    <cellStyle name="40% - Ênfase6 10 2 2" xfId="1410"/>
    <cellStyle name="40% - Ênfase6 10 2 2 2" xfId="5500"/>
    <cellStyle name="40% - Ênfase6 10 2 2 2 2" xfId="13777"/>
    <cellStyle name="40% - Ênfase6 10 2 2 3" xfId="7525"/>
    <cellStyle name="40% - Ênfase6 10 2 2 3 2" xfId="15802"/>
    <cellStyle name="40% - Ênfase6 10 2 2 4" xfId="3466"/>
    <cellStyle name="40% - Ênfase6 10 2 2 4 2" xfId="11743"/>
    <cellStyle name="40% - Ênfase6 10 2 2 5" xfId="9694"/>
    <cellStyle name="40% - Ênfase6 10 2 3" xfId="901"/>
    <cellStyle name="40% - Ênfase6 10 2 3 2" xfId="5004"/>
    <cellStyle name="40% - Ênfase6 10 2 3 2 2" xfId="13281"/>
    <cellStyle name="40% - Ênfase6 10 2 3 3" xfId="7029"/>
    <cellStyle name="40% - Ênfase6 10 2 3 3 2" xfId="15306"/>
    <cellStyle name="40% - Ênfase6 10 2 3 4" xfId="2961"/>
    <cellStyle name="40% - Ênfase6 10 2 3 4 2" xfId="11238"/>
    <cellStyle name="40% - Ênfase6 10 2 3 5" xfId="9190"/>
    <cellStyle name="40% - Ênfase6 10 2 4" xfId="1951"/>
    <cellStyle name="40% - Ênfase6 10 2 4 2" xfId="6037"/>
    <cellStyle name="40% - Ênfase6 10 2 4 2 2" xfId="14314"/>
    <cellStyle name="40% - Ênfase6 10 2 4 3" xfId="8037"/>
    <cellStyle name="40% - Ênfase6 10 2 4 3 2" xfId="16314"/>
    <cellStyle name="40% - Ênfase6 10 2 4 4" xfId="4004"/>
    <cellStyle name="40% - Ênfase6 10 2 4 4 2" xfId="12281"/>
    <cellStyle name="40% - Ênfase6 10 2 4 5" xfId="10232"/>
    <cellStyle name="40% - Ênfase6 10 2 5" xfId="4500"/>
    <cellStyle name="40% - Ênfase6 10 2 5 2" xfId="12777"/>
    <cellStyle name="40% - Ênfase6 10 2 6" xfId="6531"/>
    <cellStyle name="40% - Ênfase6 10 2 6 2" xfId="14808"/>
    <cellStyle name="40% - Ênfase6 10 2 7" xfId="2452"/>
    <cellStyle name="40% - Ênfase6 10 2 7 2" xfId="10729"/>
    <cellStyle name="40% - Ênfase6 10 2 8" xfId="8683"/>
    <cellStyle name="40% - Ênfase6 10 3" xfId="1528"/>
    <cellStyle name="40% - Ênfase6 10 3 2" xfId="5618"/>
    <cellStyle name="40% - Ênfase6 10 3 2 2" xfId="13895"/>
    <cellStyle name="40% - Ênfase6 10 3 3" xfId="7641"/>
    <cellStyle name="40% - Ênfase6 10 3 3 2" xfId="15918"/>
    <cellStyle name="40% - Ênfase6 10 3 4" xfId="3584"/>
    <cellStyle name="40% - Ênfase6 10 3 4 2" xfId="11861"/>
    <cellStyle name="40% - Ênfase6 10 3 5" xfId="9812"/>
    <cellStyle name="40% - Ênfase6 10 4" xfId="1017"/>
    <cellStyle name="40% - Ênfase6 10 4 2" xfId="5120"/>
    <cellStyle name="40% - Ênfase6 10 4 2 2" xfId="13397"/>
    <cellStyle name="40% - Ênfase6 10 4 3" xfId="7145"/>
    <cellStyle name="40% - Ênfase6 10 4 3 2" xfId="15422"/>
    <cellStyle name="40% - Ênfase6 10 4 4" xfId="3077"/>
    <cellStyle name="40% - Ênfase6 10 4 4 2" xfId="11354"/>
    <cellStyle name="40% - Ênfase6 10 4 5" xfId="9306"/>
    <cellStyle name="40% - Ênfase6 10 5" xfId="2067"/>
    <cellStyle name="40% - Ênfase6 10 5 2" xfId="6153"/>
    <cellStyle name="40% - Ênfase6 10 5 2 2" xfId="14430"/>
    <cellStyle name="40% - Ênfase6 10 5 3" xfId="8153"/>
    <cellStyle name="40% - Ênfase6 10 5 3 2" xfId="16430"/>
    <cellStyle name="40% - Ênfase6 10 5 4" xfId="4120"/>
    <cellStyle name="40% - Ênfase6 10 5 4 2" xfId="12397"/>
    <cellStyle name="40% - Ênfase6 10 5 5" xfId="10348"/>
    <cellStyle name="40% - Ênfase6 10 6" xfId="4618"/>
    <cellStyle name="40% - Ênfase6 10 6 2" xfId="12895"/>
    <cellStyle name="40% - Ênfase6 10 7" xfId="6647"/>
    <cellStyle name="40% - Ênfase6 10 7 2" xfId="14924"/>
    <cellStyle name="40% - Ênfase6 10 8" xfId="2571"/>
    <cellStyle name="40% - Ênfase6 10 8 2" xfId="10848"/>
    <cellStyle name="40% - Ênfase6 10 9" xfId="8801"/>
    <cellStyle name="40% - Ênfase6 11" xfId="462"/>
    <cellStyle name="40% - Ênfase6 11 2" xfId="1529"/>
    <cellStyle name="40% - Ênfase6 11 2 2" xfId="5619"/>
    <cellStyle name="40% - Ênfase6 11 2 2 2" xfId="13896"/>
    <cellStyle name="40% - Ênfase6 11 2 3" xfId="7642"/>
    <cellStyle name="40% - Ênfase6 11 2 3 2" xfId="15919"/>
    <cellStyle name="40% - Ênfase6 11 2 4" xfId="3585"/>
    <cellStyle name="40% - Ênfase6 11 2 4 2" xfId="11862"/>
    <cellStyle name="40% - Ênfase6 11 2 5" xfId="9813"/>
    <cellStyle name="40% - Ênfase6 11 3" xfId="1018"/>
    <cellStyle name="40% - Ênfase6 11 3 2" xfId="5121"/>
    <cellStyle name="40% - Ênfase6 11 3 2 2" xfId="13398"/>
    <cellStyle name="40% - Ênfase6 11 3 3" xfId="7146"/>
    <cellStyle name="40% - Ênfase6 11 3 3 2" xfId="15423"/>
    <cellStyle name="40% - Ênfase6 11 3 4" xfId="3078"/>
    <cellStyle name="40% - Ênfase6 11 3 4 2" xfId="11355"/>
    <cellStyle name="40% - Ênfase6 11 3 5" xfId="9307"/>
    <cellStyle name="40% - Ênfase6 11 4" xfId="2068"/>
    <cellStyle name="40% - Ênfase6 11 4 2" xfId="6154"/>
    <cellStyle name="40% - Ênfase6 11 4 2 2" xfId="14431"/>
    <cellStyle name="40% - Ênfase6 11 4 3" xfId="8154"/>
    <cellStyle name="40% - Ênfase6 11 4 3 2" xfId="16431"/>
    <cellStyle name="40% - Ênfase6 11 4 4" xfId="4121"/>
    <cellStyle name="40% - Ênfase6 11 4 4 2" xfId="12398"/>
    <cellStyle name="40% - Ênfase6 11 4 5" xfId="10349"/>
    <cellStyle name="40% - Ênfase6 11 5" xfId="4619"/>
    <cellStyle name="40% - Ênfase6 11 5 2" xfId="12896"/>
    <cellStyle name="40% - Ênfase6 11 6" xfId="6648"/>
    <cellStyle name="40% - Ênfase6 11 6 2" xfId="14925"/>
    <cellStyle name="40% - Ênfase6 11 7" xfId="2572"/>
    <cellStyle name="40% - Ênfase6 11 7 2" xfId="10849"/>
    <cellStyle name="40% - Ênfase6 11 8" xfId="8802"/>
    <cellStyle name="40% - Ênfase6 12" xfId="463"/>
    <cellStyle name="40% - Ênfase6 12 2" xfId="1530"/>
    <cellStyle name="40% - Ênfase6 12 2 2" xfId="5620"/>
    <cellStyle name="40% - Ênfase6 12 2 2 2" xfId="13897"/>
    <cellStyle name="40% - Ênfase6 12 2 3" xfId="7643"/>
    <cellStyle name="40% - Ênfase6 12 2 3 2" xfId="15920"/>
    <cellStyle name="40% - Ênfase6 12 2 4" xfId="3586"/>
    <cellStyle name="40% - Ênfase6 12 2 4 2" xfId="11863"/>
    <cellStyle name="40% - Ênfase6 12 2 5" xfId="9814"/>
    <cellStyle name="40% - Ênfase6 12 3" xfId="1019"/>
    <cellStyle name="40% - Ênfase6 12 3 2" xfId="5122"/>
    <cellStyle name="40% - Ênfase6 12 3 2 2" xfId="13399"/>
    <cellStyle name="40% - Ênfase6 12 3 3" xfId="7147"/>
    <cellStyle name="40% - Ênfase6 12 3 3 2" xfId="15424"/>
    <cellStyle name="40% - Ênfase6 12 3 4" xfId="3079"/>
    <cellStyle name="40% - Ênfase6 12 3 4 2" xfId="11356"/>
    <cellStyle name="40% - Ênfase6 12 3 5" xfId="9308"/>
    <cellStyle name="40% - Ênfase6 12 4" xfId="2069"/>
    <cellStyle name="40% - Ênfase6 12 4 2" xfId="6155"/>
    <cellStyle name="40% - Ênfase6 12 4 2 2" xfId="14432"/>
    <cellStyle name="40% - Ênfase6 12 4 3" xfId="8155"/>
    <cellStyle name="40% - Ênfase6 12 4 3 2" xfId="16432"/>
    <cellStyle name="40% - Ênfase6 12 4 4" xfId="4122"/>
    <cellStyle name="40% - Ênfase6 12 4 4 2" xfId="12399"/>
    <cellStyle name="40% - Ênfase6 12 4 5" xfId="10350"/>
    <cellStyle name="40% - Ênfase6 12 5" xfId="4620"/>
    <cellStyle name="40% - Ênfase6 12 5 2" xfId="12897"/>
    <cellStyle name="40% - Ênfase6 12 6" xfId="6649"/>
    <cellStyle name="40% - Ênfase6 12 6 2" xfId="14926"/>
    <cellStyle name="40% - Ênfase6 12 7" xfId="2573"/>
    <cellStyle name="40% - Ênfase6 12 7 2" xfId="10850"/>
    <cellStyle name="40% - Ênfase6 12 8" xfId="8803"/>
    <cellStyle name="40% - Ênfase6 13" xfId="464"/>
    <cellStyle name="40% - Ênfase6 13 2" xfId="1531"/>
    <cellStyle name="40% - Ênfase6 13 2 2" xfId="5621"/>
    <cellStyle name="40% - Ênfase6 13 2 2 2" xfId="13898"/>
    <cellStyle name="40% - Ênfase6 13 2 3" xfId="7644"/>
    <cellStyle name="40% - Ênfase6 13 2 3 2" xfId="15921"/>
    <cellStyle name="40% - Ênfase6 13 2 4" xfId="3587"/>
    <cellStyle name="40% - Ênfase6 13 2 4 2" xfId="11864"/>
    <cellStyle name="40% - Ênfase6 13 2 5" xfId="9815"/>
    <cellStyle name="40% - Ênfase6 13 3" xfId="1020"/>
    <cellStyle name="40% - Ênfase6 13 3 2" xfId="5123"/>
    <cellStyle name="40% - Ênfase6 13 3 2 2" xfId="13400"/>
    <cellStyle name="40% - Ênfase6 13 3 3" xfId="7148"/>
    <cellStyle name="40% - Ênfase6 13 3 3 2" xfId="15425"/>
    <cellStyle name="40% - Ênfase6 13 3 4" xfId="3080"/>
    <cellStyle name="40% - Ênfase6 13 3 4 2" xfId="11357"/>
    <cellStyle name="40% - Ênfase6 13 3 5" xfId="9309"/>
    <cellStyle name="40% - Ênfase6 13 4" xfId="2070"/>
    <cellStyle name="40% - Ênfase6 13 4 2" xfId="6156"/>
    <cellStyle name="40% - Ênfase6 13 4 2 2" xfId="14433"/>
    <cellStyle name="40% - Ênfase6 13 4 3" xfId="8156"/>
    <cellStyle name="40% - Ênfase6 13 4 3 2" xfId="16433"/>
    <cellStyle name="40% - Ênfase6 13 4 4" xfId="4123"/>
    <cellStyle name="40% - Ênfase6 13 4 4 2" xfId="12400"/>
    <cellStyle name="40% - Ênfase6 13 4 5" xfId="10351"/>
    <cellStyle name="40% - Ênfase6 13 5" xfId="4621"/>
    <cellStyle name="40% - Ênfase6 13 5 2" xfId="12898"/>
    <cellStyle name="40% - Ênfase6 13 6" xfId="6650"/>
    <cellStyle name="40% - Ênfase6 13 6 2" xfId="14927"/>
    <cellStyle name="40% - Ênfase6 13 7" xfId="2574"/>
    <cellStyle name="40% - Ênfase6 13 7 2" xfId="10851"/>
    <cellStyle name="40% - Ênfase6 13 8" xfId="8804"/>
    <cellStyle name="40% - Ênfase6 14" xfId="350"/>
    <cellStyle name="40% - Ênfase6 14 2" xfId="1433"/>
    <cellStyle name="40% - Ênfase6 14 2 2" xfId="5523"/>
    <cellStyle name="40% - Ênfase6 14 2 2 2" xfId="13800"/>
    <cellStyle name="40% - Ênfase6 14 2 3" xfId="7547"/>
    <cellStyle name="40% - Ênfase6 14 2 3 2" xfId="15824"/>
    <cellStyle name="40% - Ênfase6 14 2 4" xfId="3489"/>
    <cellStyle name="40% - Ênfase6 14 2 4 2" xfId="11766"/>
    <cellStyle name="40% - Ênfase6 14 2 5" xfId="9717"/>
    <cellStyle name="40% - Ênfase6 14 3" xfId="923"/>
    <cellStyle name="40% - Ênfase6 14 3 2" xfId="5026"/>
    <cellStyle name="40% - Ênfase6 14 3 2 2" xfId="13303"/>
    <cellStyle name="40% - Ênfase6 14 3 3" xfId="7051"/>
    <cellStyle name="40% - Ênfase6 14 3 3 2" xfId="15328"/>
    <cellStyle name="40% - Ênfase6 14 3 4" xfId="2983"/>
    <cellStyle name="40% - Ênfase6 14 3 4 2" xfId="11260"/>
    <cellStyle name="40% - Ênfase6 14 3 5" xfId="9212"/>
    <cellStyle name="40% - Ênfase6 14 4" xfId="1973"/>
    <cellStyle name="40% - Ênfase6 14 4 2" xfId="6059"/>
    <cellStyle name="40% - Ênfase6 14 4 2 2" xfId="14336"/>
    <cellStyle name="40% - Ênfase6 14 4 3" xfId="8059"/>
    <cellStyle name="40% - Ênfase6 14 4 3 2" xfId="16336"/>
    <cellStyle name="40% - Ênfase6 14 4 4" xfId="4026"/>
    <cellStyle name="40% - Ênfase6 14 4 4 2" xfId="12303"/>
    <cellStyle name="40% - Ênfase6 14 4 5" xfId="10254"/>
    <cellStyle name="40% - Ênfase6 14 5" xfId="4523"/>
    <cellStyle name="40% - Ênfase6 14 5 2" xfId="12800"/>
    <cellStyle name="40% - Ênfase6 14 6" xfId="6553"/>
    <cellStyle name="40% - Ênfase6 14 6 2" xfId="14830"/>
    <cellStyle name="40% - Ênfase6 14 7" xfId="2476"/>
    <cellStyle name="40% - Ênfase6 14 7 2" xfId="10753"/>
    <cellStyle name="40% - Ênfase6 14 8" xfId="8706"/>
    <cellStyle name="40% - Ênfase6 15" xfId="128"/>
    <cellStyle name="40% - Ênfase6 15 2" xfId="1223"/>
    <cellStyle name="40% - Ênfase6 15 2 2" xfId="5314"/>
    <cellStyle name="40% - Ênfase6 15 2 2 2" xfId="13591"/>
    <cellStyle name="40% - Ênfase6 15 2 3" xfId="7339"/>
    <cellStyle name="40% - Ênfase6 15 2 3 2" xfId="15616"/>
    <cellStyle name="40% - Ênfase6 15 2 4" xfId="3279"/>
    <cellStyle name="40% - Ênfase6 15 2 4 2" xfId="11556"/>
    <cellStyle name="40% - Ênfase6 15 2 5" xfId="9507"/>
    <cellStyle name="40% - Ênfase6 15 3" xfId="713"/>
    <cellStyle name="40% - Ênfase6 15 3 2" xfId="4818"/>
    <cellStyle name="40% - Ênfase6 15 3 2 2" xfId="13095"/>
    <cellStyle name="40% - Ênfase6 15 3 3" xfId="6843"/>
    <cellStyle name="40% - Ênfase6 15 3 3 2" xfId="15120"/>
    <cellStyle name="40% - Ênfase6 15 3 4" xfId="2773"/>
    <cellStyle name="40% - Ênfase6 15 3 4 2" xfId="11050"/>
    <cellStyle name="40% - Ênfase6 15 3 5" xfId="9002"/>
    <cellStyle name="40% - Ênfase6 15 4" xfId="1764"/>
    <cellStyle name="40% - Ênfase6 15 4 2" xfId="5851"/>
    <cellStyle name="40% - Ênfase6 15 4 2 2" xfId="14128"/>
    <cellStyle name="40% - Ênfase6 15 4 3" xfId="7851"/>
    <cellStyle name="40% - Ênfase6 15 4 3 2" xfId="16128"/>
    <cellStyle name="40% - Ênfase6 15 4 4" xfId="3817"/>
    <cellStyle name="40% - Ênfase6 15 4 4 2" xfId="12094"/>
    <cellStyle name="40% - Ênfase6 15 4 5" xfId="10045"/>
    <cellStyle name="40% - Ênfase6 15 5" xfId="4314"/>
    <cellStyle name="40% - Ênfase6 15 5 2" xfId="12591"/>
    <cellStyle name="40% - Ênfase6 15 6" xfId="6345"/>
    <cellStyle name="40% - Ênfase6 15 6 2" xfId="14622"/>
    <cellStyle name="40% - Ênfase6 15 7" xfId="2265"/>
    <cellStyle name="40% - Ênfase6 15 7 2" xfId="10542"/>
    <cellStyle name="40% - Ênfase6 15 8" xfId="8496"/>
    <cellStyle name="40% - Ênfase6 16" xfId="355"/>
    <cellStyle name="40% - Ênfase6 16 2" xfId="1438"/>
    <cellStyle name="40% - Ênfase6 16 2 2" xfId="5528"/>
    <cellStyle name="40% - Ênfase6 16 2 2 2" xfId="13805"/>
    <cellStyle name="40% - Ênfase6 16 2 3" xfId="7552"/>
    <cellStyle name="40% - Ênfase6 16 2 3 2" xfId="15829"/>
    <cellStyle name="40% - Ênfase6 16 2 4" xfId="3494"/>
    <cellStyle name="40% - Ênfase6 16 2 4 2" xfId="11771"/>
    <cellStyle name="40% - Ênfase6 16 2 5" xfId="9722"/>
    <cellStyle name="40% - Ênfase6 16 3" xfId="928"/>
    <cellStyle name="40% - Ênfase6 16 3 2" xfId="5031"/>
    <cellStyle name="40% - Ênfase6 16 3 2 2" xfId="13308"/>
    <cellStyle name="40% - Ênfase6 16 3 3" xfId="7056"/>
    <cellStyle name="40% - Ênfase6 16 3 3 2" xfId="15333"/>
    <cellStyle name="40% - Ênfase6 16 3 4" xfId="2988"/>
    <cellStyle name="40% - Ênfase6 16 3 4 2" xfId="11265"/>
    <cellStyle name="40% - Ênfase6 16 3 5" xfId="9217"/>
    <cellStyle name="40% - Ênfase6 16 4" xfId="1978"/>
    <cellStyle name="40% - Ênfase6 16 4 2" xfId="6064"/>
    <cellStyle name="40% - Ênfase6 16 4 2 2" xfId="14341"/>
    <cellStyle name="40% - Ênfase6 16 4 3" xfId="8064"/>
    <cellStyle name="40% - Ênfase6 16 4 3 2" xfId="16341"/>
    <cellStyle name="40% - Ênfase6 16 4 4" xfId="4031"/>
    <cellStyle name="40% - Ênfase6 16 4 4 2" xfId="12308"/>
    <cellStyle name="40% - Ênfase6 16 4 5" xfId="10259"/>
    <cellStyle name="40% - Ênfase6 16 5" xfId="4528"/>
    <cellStyle name="40% - Ênfase6 16 5 2" xfId="12805"/>
    <cellStyle name="40% - Ênfase6 16 6" xfId="6558"/>
    <cellStyle name="40% - Ênfase6 16 6 2" xfId="14835"/>
    <cellStyle name="40% - Ênfase6 16 7" xfId="2481"/>
    <cellStyle name="40% - Ênfase6 16 7 2" xfId="10758"/>
    <cellStyle name="40% - Ênfase6 16 8" xfId="8711"/>
    <cellStyle name="40% - Ênfase6 17" xfId="304"/>
    <cellStyle name="40% - Ênfase6 17 2" xfId="1391"/>
    <cellStyle name="40% - Ênfase6 17 2 2" xfId="5481"/>
    <cellStyle name="40% - Ênfase6 17 2 2 2" xfId="13758"/>
    <cellStyle name="40% - Ênfase6 17 2 3" xfId="7506"/>
    <cellStyle name="40% - Ênfase6 17 2 3 2" xfId="15783"/>
    <cellStyle name="40% - Ênfase6 17 2 4" xfId="3447"/>
    <cellStyle name="40% - Ênfase6 17 2 4 2" xfId="11724"/>
    <cellStyle name="40% - Ênfase6 17 2 5" xfId="9675"/>
    <cellStyle name="40% - Ênfase6 17 3" xfId="882"/>
    <cellStyle name="40% - Ênfase6 17 3 2" xfId="4985"/>
    <cellStyle name="40% - Ênfase6 17 3 2 2" xfId="13262"/>
    <cellStyle name="40% - Ênfase6 17 3 3" xfId="7010"/>
    <cellStyle name="40% - Ênfase6 17 3 3 2" xfId="15287"/>
    <cellStyle name="40% - Ênfase6 17 3 4" xfId="2942"/>
    <cellStyle name="40% - Ênfase6 17 3 4 2" xfId="11219"/>
    <cellStyle name="40% - Ênfase6 17 3 5" xfId="9171"/>
    <cellStyle name="40% - Ênfase6 17 4" xfId="1932"/>
    <cellStyle name="40% - Ênfase6 17 4 2" xfId="6018"/>
    <cellStyle name="40% - Ênfase6 17 4 2 2" xfId="14295"/>
    <cellStyle name="40% - Ênfase6 17 4 3" xfId="8018"/>
    <cellStyle name="40% - Ênfase6 17 4 3 2" xfId="16295"/>
    <cellStyle name="40% - Ênfase6 17 4 4" xfId="3985"/>
    <cellStyle name="40% - Ênfase6 17 4 4 2" xfId="12262"/>
    <cellStyle name="40% - Ênfase6 17 4 5" xfId="10213"/>
    <cellStyle name="40% - Ênfase6 17 5" xfId="4481"/>
    <cellStyle name="40% - Ênfase6 17 5 2" xfId="12758"/>
    <cellStyle name="40% - Ênfase6 17 6" xfId="6512"/>
    <cellStyle name="40% - Ênfase6 17 6 2" xfId="14789"/>
    <cellStyle name="40% - Ênfase6 17 7" xfId="2433"/>
    <cellStyle name="40% - Ênfase6 17 7 2" xfId="10710"/>
    <cellStyle name="40% - Ênfase6 17 8" xfId="8664"/>
    <cellStyle name="40% - Ênfase6 18" xfId="361"/>
    <cellStyle name="40% - Ênfase6 18 2" xfId="1443"/>
    <cellStyle name="40% - Ênfase6 18 2 2" xfId="5533"/>
    <cellStyle name="40% - Ênfase6 18 2 2 2" xfId="13810"/>
    <cellStyle name="40% - Ênfase6 18 2 3" xfId="7557"/>
    <cellStyle name="40% - Ênfase6 18 2 3 2" xfId="15834"/>
    <cellStyle name="40% - Ênfase6 18 2 4" xfId="3499"/>
    <cellStyle name="40% - Ênfase6 18 2 4 2" xfId="11776"/>
    <cellStyle name="40% - Ênfase6 18 2 5" xfId="9727"/>
    <cellStyle name="40% - Ênfase6 18 3" xfId="933"/>
    <cellStyle name="40% - Ênfase6 18 3 2" xfId="5036"/>
    <cellStyle name="40% - Ênfase6 18 3 2 2" xfId="13313"/>
    <cellStyle name="40% - Ênfase6 18 3 3" xfId="7061"/>
    <cellStyle name="40% - Ênfase6 18 3 3 2" xfId="15338"/>
    <cellStyle name="40% - Ênfase6 18 3 4" xfId="2993"/>
    <cellStyle name="40% - Ênfase6 18 3 4 2" xfId="11270"/>
    <cellStyle name="40% - Ênfase6 18 3 5" xfId="9222"/>
    <cellStyle name="40% - Ênfase6 18 4" xfId="1983"/>
    <cellStyle name="40% - Ênfase6 18 4 2" xfId="6069"/>
    <cellStyle name="40% - Ênfase6 18 4 2 2" xfId="14346"/>
    <cellStyle name="40% - Ênfase6 18 4 3" xfId="8069"/>
    <cellStyle name="40% - Ênfase6 18 4 3 2" xfId="16346"/>
    <cellStyle name="40% - Ênfase6 18 4 4" xfId="4036"/>
    <cellStyle name="40% - Ênfase6 18 4 4 2" xfId="12313"/>
    <cellStyle name="40% - Ênfase6 18 4 5" xfId="10264"/>
    <cellStyle name="40% - Ênfase6 18 5" xfId="4533"/>
    <cellStyle name="40% - Ênfase6 18 5 2" xfId="12810"/>
    <cellStyle name="40% - Ênfase6 18 6" xfId="6563"/>
    <cellStyle name="40% - Ênfase6 18 6 2" xfId="14840"/>
    <cellStyle name="40% - Ênfase6 18 7" xfId="2486"/>
    <cellStyle name="40% - Ênfase6 18 7 2" xfId="10763"/>
    <cellStyle name="40% - Ênfase6 18 8" xfId="8716"/>
    <cellStyle name="40% - Ênfase6 19" xfId="365"/>
    <cellStyle name="40% - Ênfase6 19 2" xfId="1446"/>
    <cellStyle name="40% - Ênfase6 19 2 2" xfId="5536"/>
    <cellStyle name="40% - Ênfase6 19 2 2 2" xfId="13813"/>
    <cellStyle name="40% - Ênfase6 19 2 3" xfId="7560"/>
    <cellStyle name="40% - Ênfase6 19 2 3 2" xfId="15837"/>
    <cellStyle name="40% - Ênfase6 19 2 4" xfId="3502"/>
    <cellStyle name="40% - Ênfase6 19 2 4 2" xfId="11779"/>
    <cellStyle name="40% - Ênfase6 19 2 5" xfId="9730"/>
    <cellStyle name="40% - Ênfase6 19 3" xfId="936"/>
    <cellStyle name="40% - Ênfase6 19 3 2" xfId="5039"/>
    <cellStyle name="40% - Ênfase6 19 3 2 2" xfId="13316"/>
    <cellStyle name="40% - Ênfase6 19 3 3" xfId="7064"/>
    <cellStyle name="40% - Ênfase6 19 3 3 2" xfId="15341"/>
    <cellStyle name="40% - Ênfase6 19 3 4" xfId="2996"/>
    <cellStyle name="40% - Ênfase6 19 3 4 2" xfId="11273"/>
    <cellStyle name="40% - Ênfase6 19 3 5" xfId="9225"/>
    <cellStyle name="40% - Ênfase6 19 4" xfId="1986"/>
    <cellStyle name="40% - Ênfase6 19 4 2" xfId="6072"/>
    <cellStyle name="40% - Ênfase6 19 4 2 2" xfId="14349"/>
    <cellStyle name="40% - Ênfase6 19 4 3" xfId="8072"/>
    <cellStyle name="40% - Ênfase6 19 4 3 2" xfId="16349"/>
    <cellStyle name="40% - Ênfase6 19 4 4" xfId="4039"/>
    <cellStyle name="40% - Ênfase6 19 4 4 2" xfId="12316"/>
    <cellStyle name="40% - Ênfase6 19 4 5" xfId="10267"/>
    <cellStyle name="40% - Ênfase6 19 5" xfId="4536"/>
    <cellStyle name="40% - Ênfase6 19 5 2" xfId="12813"/>
    <cellStyle name="40% - Ênfase6 19 6" xfId="6566"/>
    <cellStyle name="40% - Ênfase6 19 6 2" xfId="14843"/>
    <cellStyle name="40% - Ênfase6 19 7" xfId="2489"/>
    <cellStyle name="40% - Ênfase6 19 7 2" xfId="10766"/>
    <cellStyle name="40% - Ênfase6 19 8" xfId="8719"/>
    <cellStyle name="40% - Ênfase6 2" xfId="253"/>
    <cellStyle name="40% - Ênfase6 2 2" xfId="255"/>
    <cellStyle name="40% - Ênfase6 2 2 2" xfId="1343"/>
    <cellStyle name="40% - Ênfase6 2 2 2 2" xfId="5433"/>
    <cellStyle name="40% - Ênfase6 2 2 2 2 2" xfId="13710"/>
    <cellStyle name="40% - Ênfase6 2 2 2 3" xfId="7458"/>
    <cellStyle name="40% - Ênfase6 2 2 2 3 2" xfId="15735"/>
    <cellStyle name="40% - Ênfase6 2 2 2 4" xfId="3399"/>
    <cellStyle name="40% - Ênfase6 2 2 2 4 2" xfId="11676"/>
    <cellStyle name="40% - Ênfase6 2 2 2 5" xfId="9627"/>
    <cellStyle name="40% - Ênfase6 2 2 3" xfId="834"/>
    <cellStyle name="40% - Ênfase6 2 2 3 2" xfId="4937"/>
    <cellStyle name="40% - Ênfase6 2 2 3 2 2" xfId="13214"/>
    <cellStyle name="40% - Ênfase6 2 2 3 3" xfId="6962"/>
    <cellStyle name="40% - Ênfase6 2 2 3 3 2" xfId="15239"/>
    <cellStyle name="40% - Ênfase6 2 2 3 4" xfId="2894"/>
    <cellStyle name="40% - Ênfase6 2 2 3 4 2" xfId="11171"/>
    <cellStyle name="40% - Ênfase6 2 2 3 5" xfId="9123"/>
    <cellStyle name="40% - Ênfase6 2 2 4" xfId="1884"/>
    <cellStyle name="40% - Ênfase6 2 2 4 2" xfId="5970"/>
    <cellStyle name="40% - Ênfase6 2 2 4 2 2" xfId="14247"/>
    <cellStyle name="40% - Ênfase6 2 2 4 3" xfId="7970"/>
    <cellStyle name="40% - Ênfase6 2 2 4 3 2" xfId="16247"/>
    <cellStyle name="40% - Ênfase6 2 2 4 4" xfId="3937"/>
    <cellStyle name="40% - Ênfase6 2 2 4 4 2" xfId="12214"/>
    <cellStyle name="40% - Ênfase6 2 2 4 5" xfId="10165"/>
    <cellStyle name="40% - Ênfase6 2 2 5" xfId="4433"/>
    <cellStyle name="40% - Ênfase6 2 2 5 2" xfId="12710"/>
    <cellStyle name="40% - Ênfase6 2 2 6" xfId="6464"/>
    <cellStyle name="40% - Ênfase6 2 2 6 2" xfId="14741"/>
    <cellStyle name="40% - Ênfase6 2 2 7" xfId="2385"/>
    <cellStyle name="40% - Ênfase6 2 2 7 2" xfId="10662"/>
    <cellStyle name="40% - Ênfase6 2 2 8" xfId="8616"/>
    <cellStyle name="40% - Ênfase6 2 3" xfId="1341"/>
    <cellStyle name="40% - Ênfase6 2 3 2" xfId="5431"/>
    <cellStyle name="40% - Ênfase6 2 3 2 2" xfId="13708"/>
    <cellStyle name="40% - Ênfase6 2 3 3" xfId="7456"/>
    <cellStyle name="40% - Ênfase6 2 3 3 2" xfId="15733"/>
    <cellStyle name="40% - Ênfase6 2 3 4" xfId="3397"/>
    <cellStyle name="40% - Ênfase6 2 3 4 2" xfId="11674"/>
    <cellStyle name="40% - Ênfase6 2 3 5" xfId="9625"/>
    <cellStyle name="40% - Ênfase6 2 4" xfId="832"/>
    <cellStyle name="40% - Ênfase6 2 4 2" xfId="4935"/>
    <cellStyle name="40% - Ênfase6 2 4 2 2" xfId="13212"/>
    <cellStyle name="40% - Ênfase6 2 4 3" xfId="6960"/>
    <cellStyle name="40% - Ênfase6 2 4 3 2" xfId="15237"/>
    <cellStyle name="40% - Ênfase6 2 4 4" xfId="2892"/>
    <cellStyle name="40% - Ênfase6 2 4 4 2" xfId="11169"/>
    <cellStyle name="40% - Ênfase6 2 4 5" xfId="9121"/>
    <cellStyle name="40% - Ênfase6 2 5" xfId="1882"/>
    <cellStyle name="40% - Ênfase6 2 5 2" xfId="5968"/>
    <cellStyle name="40% - Ênfase6 2 5 2 2" xfId="14245"/>
    <cellStyle name="40% - Ênfase6 2 5 3" xfId="7968"/>
    <cellStyle name="40% - Ênfase6 2 5 3 2" xfId="16245"/>
    <cellStyle name="40% - Ênfase6 2 5 4" xfId="3935"/>
    <cellStyle name="40% - Ênfase6 2 5 4 2" xfId="12212"/>
    <cellStyle name="40% - Ênfase6 2 5 5" xfId="10163"/>
    <cellStyle name="40% - Ênfase6 2 6" xfId="4431"/>
    <cellStyle name="40% - Ênfase6 2 6 2" xfId="12708"/>
    <cellStyle name="40% - Ênfase6 2 7" xfId="6462"/>
    <cellStyle name="40% - Ênfase6 2 7 2" xfId="14739"/>
    <cellStyle name="40% - Ênfase6 2 8" xfId="2383"/>
    <cellStyle name="40% - Ênfase6 2 8 2" xfId="10660"/>
    <cellStyle name="40% - Ênfase6 2 9" xfId="8614"/>
    <cellStyle name="40% - Ênfase6 20" xfId="129"/>
    <cellStyle name="40% - Ênfase6 20 2" xfId="1224"/>
    <cellStyle name="40% - Ênfase6 20 2 2" xfId="5315"/>
    <cellStyle name="40% - Ênfase6 20 2 2 2" xfId="13592"/>
    <cellStyle name="40% - Ênfase6 20 2 3" xfId="7340"/>
    <cellStyle name="40% - Ênfase6 20 2 3 2" xfId="15617"/>
    <cellStyle name="40% - Ênfase6 20 2 4" xfId="3280"/>
    <cellStyle name="40% - Ênfase6 20 2 4 2" xfId="11557"/>
    <cellStyle name="40% - Ênfase6 20 2 5" xfId="9508"/>
    <cellStyle name="40% - Ênfase6 20 3" xfId="714"/>
    <cellStyle name="40% - Ênfase6 20 3 2" xfId="4819"/>
    <cellStyle name="40% - Ênfase6 20 3 2 2" xfId="13096"/>
    <cellStyle name="40% - Ênfase6 20 3 3" xfId="6844"/>
    <cellStyle name="40% - Ênfase6 20 3 3 2" xfId="15121"/>
    <cellStyle name="40% - Ênfase6 20 3 4" xfId="2774"/>
    <cellStyle name="40% - Ênfase6 20 3 4 2" xfId="11051"/>
    <cellStyle name="40% - Ênfase6 20 3 5" xfId="9003"/>
    <cellStyle name="40% - Ênfase6 20 4" xfId="1765"/>
    <cellStyle name="40% - Ênfase6 20 4 2" xfId="5852"/>
    <cellStyle name="40% - Ênfase6 20 4 2 2" xfId="14129"/>
    <cellStyle name="40% - Ênfase6 20 4 3" xfId="7852"/>
    <cellStyle name="40% - Ênfase6 20 4 3 2" xfId="16129"/>
    <cellStyle name="40% - Ênfase6 20 4 4" xfId="3818"/>
    <cellStyle name="40% - Ênfase6 20 4 4 2" xfId="12095"/>
    <cellStyle name="40% - Ênfase6 20 4 5" xfId="10046"/>
    <cellStyle name="40% - Ênfase6 20 5" xfId="4315"/>
    <cellStyle name="40% - Ênfase6 20 5 2" xfId="12592"/>
    <cellStyle name="40% - Ênfase6 20 6" xfId="6346"/>
    <cellStyle name="40% - Ênfase6 20 6 2" xfId="14623"/>
    <cellStyle name="40% - Ênfase6 20 7" xfId="2266"/>
    <cellStyle name="40% - Ênfase6 20 7 2" xfId="10543"/>
    <cellStyle name="40% - Ênfase6 20 8" xfId="8497"/>
    <cellStyle name="40% - Ênfase6 21" xfId="356"/>
    <cellStyle name="40% - Ênfase6 21 2" xfId="1439"/>
    <cellStyle name="40% - Ênfase6 21 2 2" xfId="5529"/>
    <cellStyle name="40% - Ênfase6 21 2 2 2" xfId="13806"/>
    <cellStyle name="40% - Ênfase6 21 2 3" xfId="7553"/>
    <cellStyle name="40% - Ênfase6 21 2 3 2" xfId="15830"/>
    <cellStyle name="40% - Ênfase6 21 2 4" xfId="3495"/>
    <cellStyle name="40% - Ênfase6 21 2 4 2" xfId="11772"/>
    <cellStyle name="40% - Ênfase6 21 2 5" xfId="9723"/>
    <cellStyle name="40% - Ênfase6 21 3" xfId="929"/>
    <cellStyle name="40% - Ênfase6 21 3 2" xfId="5032"/>
    <cellStyle name="40% - Ênfase6 21 3 2 2" xfId="13309"/>
    <cellStyle name="40% - Ênfase6 21 3 3" xfId="7057"/>
    <cellStyle name="40% - Ênfase6 21 3 3 2" xfId="15334"/>
    <cellStyle name="40% - Ênfase6 21 3 4" xfId="2989"/>
    <cellStyle name="40% - Ênfase6 21 3 4 2" xfId="11266"/>
    <cellStyle name="40% - Ênfase6 21 3 5" xfId="9218"/>
    <cellStyle name="40% - Ênfase6 21 4" xfId="1979"/>
    <cellStyle name="40% - Ênfase6 21 4 2" xfId="6065"/>
    <cellStyle name="40% - Ênfase6 21 4 2 2" xfId="14342"/>
    <cellStyle name="40% - Ênfase6 21 4 3" xfId="8065"/>
    <cellStyle name="40% - Ênfase6 21 4 3 2" xfId="16342"/>
    <cellStyle name="40% - Ênfase6 21 4 4" xfId="4032"/>
    <cellStyle name="40% - Ênfase6 21 4 4 2" xfId="12309"/>
    <cellStyle name="40% - Ênfase6 21 4 5" xfId="10260"/>
    <cellStyle name="40% - Ênfase6 21 5" xfId="4529"/>
    <cellStyle name="40% - Ênfase6 21 5 2" xfId="12806"/>
    <cellStyle name="40% - Ênfase6 21 6" xfId="6559"/>
    <cellStyle name="40% - Ênfase6 21 6 2" xfId="14836"/>
    <cellStyle name="40% - Ênfase6 21 7" xfId="2482"/>
    <cellStyle name="40% - Ênfase6 21 7 2" xfId="10759"/>
    <cellStyle name="40% - Ênfase6 21 8" xfId="8712"/>
    <cellStyle name="40% - Ênfase6 22" xfId="305"/>
    <cellStyle name="40% - Ênfase6 3" xfId="159"/>
    <cellStyle name="40% - Ênfase6 3 2" xfId="257"/>
    <cellStyle name="40% - Ênfase6 3 2 2" xfId="1345"/>
    <cellStyle name="40% - Ênfase6 3 2 2 2" xfId="5435"/>
    <cellStyle name="40% - Ênfase6 3 2 2 2 2" xfId="13712"/>
    <cellStyle name="40% - Ênfase6 3 2 2 3" xfId="7460"/>
    <cellStyle name="40% - Ênfase6 3 2 2 3 2" xfId="15737"/>
    <cellStyle name="40% - Ênfase6 3 2 2 4" xfId="3401"/>
    <cellStyle name="40% - Ênfase6 3 2 2 4 2" xfId="11678"/>
    <cellStyle name="40% - Ênfase6 3 2 2 5" xfId="9629"/>
    <cellStyle name="40% - Ênfase6 3 2 3" xfId="836"/>
    <cellStyle name="40% - Ênfase6 3 2 3 2" xfId="4939"/>
    <cellStyle name="40% - Ênfase6 3 2 3 2 2" xfId="13216"/>
    <cellStyle name="40% - Ênfase6 3 2 3 3" xfId="6964"/>
    <cellStyle name="40% - Ênfase6 3 2 3 3 2" xfId="15241"/>
    <cellStyle name="40% - Ênfase6 3 2 3 4" xfId="2896"/>
    <cellStyle name="40% - Ênfase6 3 2 3 4 2" xfId="11173"/>
    <cellStyle name="40% - Ênfase6 3 2 3 5" xfId="9125"/>
    <cellStyle name="40% - Ênfase6 3 2 4" xfId="1886"/>
    <cellStyle name="40% - Ênfase6 3 2 4 2" xfId="5972"/>
    <cellStyle name="40% - Ênfase6 3 2 4 2 2" xfId="14249"/>
    <cellStyle name="40% - Ênfase6 3 2 4 3" xfId="7972"/>
    <cellStyle name="40% - Ênfase6 3 2 4 3 2" xfId="16249"/>
    <cellStyle name="40% - Ênfase6 3 2 4 4" xfId="3939"/>
    <cellStyle name="40% - Ênfase6 3 2 4 4 2" xfId="12216"/>
    <cellStyle name="40% - Ênfase6 3 2 4 5" xfId="10167"/>
    <cellStyle name="40% - Ênfase6 3 2 5" xfId="4435"/>
    <cellStyle name="40% - Ênfase6 3 2 5 2" xfId="12712"/>
    <cellStyle name="40% - Ênfase6 3 2 6" xfId="6466"/>
    <cellStyle name="40% - Ênfase6 3 2 6 2" xfId="14743"/>
    <cellStyle name="40% - Ênfase6 3 2 7" xfId="2387"/>
    <cellStyle name="40% - Ênfase6 3 2 7 2" xfId="10664"/>
    <cellStyle name="40% - Ênfase6 3 2 8" xfId="8618"/>
    <cellStyle name="40% - Ênfase6 3 3" xfId="1253"/>
    <cellStyle name="40% - Ênfase6 3 3 2" xfId="5344"/>
    <cellStyle name="40% - Ênfase6 3 3 2 2" xfId="13621"/>
    <cellStyle name="40% - Ênfase6 3 3 3" xfId="7369"/>
    <cellStyle name="40% - Ênfase6 3 3 3 2" xfId="15646"/>
    <cellStyle name="40% - Ênfase6 3 3 4" xfId="3309"/>
    <cellStyle name="40% - Ênfase6 3 3 4 2" xfId="11586"/>
    <cellStyle name="40% - Ênfase6 3 3 5" xfId="9537"/>
    <cellStyle name="40% - Ênfase6 3 4" xfId="744"/>
    <cellStyle name="40% - Ênfase6 3 4 2" xfId="4848"/>
    <cellStyle name="40% - Ênfase6 3 4 2 2" xfId="13125"/>
    <cellStyle name="40% - Ênfase6 3 4 3" xfId="6873"/>
    <cellStyle name="40% - Ênfase6 3 4 3 2" xfId="15150"/>
    <cellStyle name="40% - Ênfase6 3 4 4" xfId="2804"/>
    <cellStyle name="40% - Ênfase6 3 4 4 2" xfId="11081"/>
    <cellStyle name="40% - Ênfase6 3 4 5" xfId="9033"/>
    <cellStyle name="40% - Ênfase6 3 5" xfId="1794"/>
    <cellStyle name="40% - Ênfase6 3 5 2" xfId="5881"/>
    <cellStyle name="40% - Ênfase6 3 5 2 2" xfId="14158"/>
    <cellStyle name="40% - Ênfase6 3 5 3" xfId="7881"/>
    <cellStyle name="40% - Ênfase6 3 5 3 2" xfId="16158"/>
    <cellStyle name="40% - Ênfase6 3 5 4" xfId="3847"/>
    <cellStyle name="40% - Ênfase6 3 5 4 2" xfId="12124"/>
    <cellStyle name="40% - Ênfase6 3 5 5" xfId="10075"/>
    <cellStyle name="40% - Ênfase6 3 6" xfId="4344"/>
    <cellStyle name="40% - Ênfase6 3 6 2" xfId="12621"/>
    <cellStyle name="40% - Ênfase6 3 7" xfId="6375"/>
    <cellStyle name="40% - Ênfase6 3 7 2" xfId="14652"/>
    <cellStyle name="40% - Ênfase6 3 8" xfId="2295"/>
    <cellStyle name="40% - Ênfase6 3 8 2" xfId="10572"/>
    <cellStyle name="40% - Ênfase6 3 9" xfId="8526"/>
    <cellStyle name="40% - Ênfase6 4" xfId="259"/>
    <cellStyle name="40% - Ênfase6 4 2" xfId="261"/>
    <cellStyle name="40% - Ênfase6 4 2 2" xfId="1349"/>
    <cellStyle name="40% - Ênfase6 4 2 2 2" xfId="5439"/>
    <cellStyle name="40% - Ênfase6 4 2 2 2 2" xfId="13716"/>
    <cellStyle name="40% - Ênfase6 4 2 2 3" xfId="7464"/>
    <cellStyle name="40% - Ênfase6 4 2 2 3 2" xfId="15741"/>
    <cellStyle name="40% - Ênfase6 4 2 2 4" xfId="3405"/>
    <cellStyle name="40% - Ênfase6 4 2 2 4 2" xfId="11682"/>
    <cellStyle name="40% - Ênfase6 4 2 2 5" xfId="9633"/>
    <cellStyle name="40% - Ênfase6 4 2 3" xfId="840"/>
    <cellStyle name="40% - Ênfase6 4 2 3 2" xfId="4943"/>
    <cellStyle name="40% - Ênfase6 4 2 3 2 2" xfId="13220"/>
    <cellStyle name="40% - Ênfase6 4 2 3 3" xfId="6968"/>
    <cellStyle name="40% - Ênfase6 4 2 3 3 2" xfId="15245"/>
    <cellStyle name="40% - Ênfase6 4 2 3 4" xfId="2900"/>
    <cellStyle name="40% - Ênfase6 4 2 3 4 2" xfId="11177"/>
    <cellStyle name="40% - Ênfase6 4 2 3 5" xfId="9129"/>
    <cellStyle name="40% - Ênfase6 4 2 4" xfId="1890"/>
    <cellStyle name="40% - Ênfase6 4 2 4 2" xfId="5976"/>
    <cellStyle name="40% - Ênfase6 4 2 4 2 2" xfId="14253"/>
    <cellStyle name="40% - Ênfase6 4 2 4 3" xfId="7976"/>
    <cellStyle name="40% - Ênfase6 4 2 4 3 2" xfId="16253"/>
    <cellStyle name="40% - Ênfase6 4 2 4 4" xfId="3943"/>
    <cellStyle name="40% - Ênfase6 4 2 4 4 2" xfId="12220"/>
    <cellStyle name="40% - Ênfase6 4 2 4 5" xfId="10171"/>
    <cellStyle name="40% - Ênfase6 4 2 5" xfId="4439"/>
    <cellStyle name="40% - Ênfase6 4 2 5 2" xfId="12716"/>
    <cellStyle name="40% - Ênfase6 4 2 6" xfId="6470"/>
    <cellStyle name="40% - Ênfase6 4 2 6 2" xfId="14747"/>
    <cellStyle name="40% - Ênfase6 4 2 7" xfId="2391"/>
    <cellStyle name="40% - Ênfase6 4 2 7 2" xfId="10668"/>
    <cellStyle name="40% - Ênfase6 4 2 8" xfId="8622"/>
    <cellStyle name="40% - Ênfase6 4 3" xfId="1347"/>
    <cellStyle name="40% - Ênfase6 4 3 2" xfId="5437"/>
    <cellStyle name="40% - Ênfase6 4 3 2 2" xfId="13714"/>
    <cellStyle name="40% - Ênfase6 4 3 3" xfId="7462"/>
    <cellStyle name="40% - Ênfase6 4 3 3 2" xfId="15739"/>
    <cellStyle name="40% - Ênfase6 4 3 4" xfId="3403"/>
    <cellStyle name="40% - Ênfase6 4 3 4 2" xfId="11680"/>
    <cellStyle name="40% - Ênfase6 4 3 5" xfId="9631"/>
    <cellStyle name="40% - Ênfase6 4 4" xfId="838"/>
    <cellStyle name="40% - Ênfase6 4 4 2" xfId="4941"/>
    <cellStyle name="40% - Ênfase6 4 4 2 2" xfId="13218"/>
    <cellStyle name="40% - Ênfase6 4 4 3" xfId="6966"/>
    <cellStyle name="40% - Ênfase6 4 4 3 2" xfId="15243"/>
    <cellStyle name="40% - Ênfase6 4 4 4" xfId="2898"/>
    <cellStyle name="40% - Ênfase6 4 4 4 2" xfId="11175"/>
    <cellStyle name="40% - Ênfase6 4 4 5" xfId="9127"/>
    <cellStyle name="40% - Ênfase6 4 5" xfId="1888"/>
    <cellStyle name="40% - Ênfase6 4 5 2" xfId="5974"/>
    <cellStyle name="40% - Ênfase6 4 5 2 2" xfId="14251"/>
    <cellStyle name="40% - Ênfase6 4 5 3" xfId="7974"/>
    <cellStyle name="40% - Ênfase6 4 5 3 2" xfId="16251"/>
    <cellStyle name="40% - Ênfase6 4 5 4" xfId="3941"/>
    <cellStyle name="40% - Ênfase6 4 5 4 2" xfId="12218"/>
    <cellStyle name="40% - Ênfase6 4 5 5" xfId="10169"/>
    <cellStyle name="40% - Ênfase6 4 6" xfId="4437"/>
    <cellStyle name="40% - Ênfase6 4 6 2" xfId="12714"/>
    <cellStyle name="40% - Ênfase6 4 7" xfId="6468"/>
    <cellStyle name="40% - Ênfase6 4 7 2" xfId="14745"/>
    <cellStyle name="40% - Ênfase6 4 8" xfId="2389"/>
    <cellStyle name="40% - Ênfase6 4 8 2" xfId="10666"/>
    <cellStyle name="40% - Ênfase6 4 9" xfId="8620"/>
    <cellStyle name="40% - Ênfase6 5" xfId="263"/>
    <cellStyle name="40% - Ênfase6 5 2" xfId="265"/>
    <cellStyle name="40% - Ênfase6 5 2 2" xfId="1353"/>
    <cellStyle name="40% - Ênfase6 5 2 2 2" xfId="5443"/>
    <cellStyle name="40% - Ênfase6 5 2 2 2 2" xfId="13720"/>
    <cellStyle name="40% - Ênfase6 5 2 2 3" xfId="7468"/>
    <cellStyle name="40% - Ênfase6 5 2 2 3 2" xfId="15745"/>
    <cellStyle name="40% - Ênfase6 5 2 2 4" xfId="3409"/>
    <cellStyle name="40% - Ênfase6 5 2 2 4 2" xfId="11686"/>
    <cellStyle name="40% - Ênfase6 5 2 2 5" xfId="9637"/>
    <cellStyle name="40% - Ênfase6 5 2 3" xfId="844"/>
    <cellStyle name="40% - Ênfase6 5 2 3 2" xfId="4947"/>
    <cellStyle name="40% - Ênfase6 5 2 3 2 2" xfId="13224"/>
    <cellStyle name="40% - Ênfase6 5 2 3 3" xfId="6972"/>
    <cellStyle name="40% - Ênfase6 5 2 3 3 2" xfId="15249"/>
    <cellStyle name="40% - Ênfase6 5 2 3 4" xfId="2904"/>
    <cellStyle name="40% - Ênfase6 5 2 3 4 2" xfId="11181"/>
    <cellStyle name="40% - Ênfase6 5 2 3 5" xfId="9133"/>
    <cellStyle name="40% - Ênfase6 5 2 4" xfId="1894"/>
    <cellStyle name="40% - Ênfase6 5 2 4 2" xfId="5980"/>
    <cellStyle name="40% - Ênfase6 5 2 4 2 2" xfId="14257"/>
    <cellStyle name="40% - Ênfase6 5 2 4 3" xfId="7980"/>
    <cellStyle name="40% - Ênfase6 5 2 4 3 2" xfId="16257"/>
    <cellStyle name="40% - Ênfase6 5 2 4 4" xfId="3947"/>
    <cellStyle name="40% - Ênfase6 5 2 4 4 2" xfId="12224"/>
    <cellStyle name="40% - Ênfase6 5 2 4 5" xfId="10175"/>
    <cellStyle name="40% - Ênfase6 5 2 5" xfId="4443"/>
    <cellStyle name="40% - Ênfase6 5 2 5 2" xfId="12720"/>
    <cellStyle name="40% - Ênfase6 5 2 6" xfId="6474"/>
    <cellStyle name="40% - Ênfase6 5 2 6 2" xfId="14751"/>
    <cellStyle name="40% - Ênfase6 5 2 7" xfId="2395"/>
    <cellStyle name="40% - Ênfase6 5 2 7 2" xfId="10672"/>
    <cellStyle name="40% - Ênfase6 5 2 8" xfId="8626"/>
    <cellStyle name="40% - Ênfase6 5 3" xfId="1351"/>
    <cellStyle name="40% - Ênfase6 5 3 2" xfId="5441"/>
    <cellStyle name="40% - Ênfase6 5 3 2 2" xfId="13718"/>
    <cellStyle name="40% - Ênfase6 5 3 3" xfId="7466"/>
    <cellStyle name="40% - Ênfase6 5 3 3 2" xfId="15743"/>
    <cellStyle name="40% - Ênfase6 5 3 4" xfId="3407"/>
    <cellStyle name="40% - Ênfase6 5 3 4 2" xfId="11684"/>
    <cellStyle name="40% - Ênfase6 5 3 5" xfId="9635"/>
    <cellStyle name="40% - Ênfase6 5 4" xfId="842"/>
    <cellStyle name="40% - Ênfase6 5 4 2" xfId="4945"/>
    <cellStyle name="40% - Ênfase6 5 4 2 2" xfId="13222"/>
    <cellStyle name="40% - Ênfase6 5 4 3" xfId="6970"/>
    <cellStyle name="40% - Ênfase6 5 4 3 2" xfId="15247"/>
    <cellStyle name="40% - Ênfase6 5 4 4" xfId="2902"/>
    <cellStyle name="40% - Ênfase6 5 4 4 2" xfId="11179"/>
    <cellStyle name="40% - Ênfase6 5 4 5" xfId="9131"/>
    <cellStyle name="40% - Ênfase6 5 5" xfId="1892"/>
    <cellStyle name="40% - Ênfase6 5 5 2" xfId="5978"/>
    <cellStyle name="40% - Ênfase6 5 5 2 2" xfId="14255"/>
    <cellStyle name="40% - Ênfase6 5 5 3" xfId="7978"/>
    <cellStyle name="40% - Ênfase6 5 5 3 2" xfId="16255"/>
    <cellStyle name="40% - Ênfase6 5 5 4" xfId="3945"/>
    <cellStyle name="40% - Ênfase6 5 5 4 2" xfId="12222"/>
    <cellStyle name="40% - Ênfase6 5 5 5" xfId="10173"/>
    <cellStyle name="40% - Ênfase6 5 6" xfId="4441"/>
    <cellStyle name="40% - Ênfase6 5 6 2" xfId="12718"/>
    <cellStyle name="40% - Ênfase6 5 7" xfId="6472"/>
    <cellStyle name="40% - Ênfase6 5 7 2" xfId="14749"/>
    <cellStyle name="40% - Ênfase6 5 8" xfId="2393"/>
    <cellStyle name="40% - Ênfase6 5 8 2" xfId="10670"/>
    <cellStyle name="40% - Ênfase6 5 9" xfId="8624"/>
    <cellStyle name="40% - Ênfase6 6" xfId="465"/>
    <cellStyle name="40% - Ênfase6 6 2" xfId="466"/>
    <cellStyle name="40% - Ênfase6 6 2 2" xfId="1533"/>
    <cellStyle name="40% - Ênfase6 6 2 2 2" xfId="5623"/>
    <cellStyle name="40% - Ênfase6 6 2 2 2 2" xfId="13900"/>
    <cellStyle name="40% - Ênfase6 6 2 2 3" xfId="7646"/>
    <cellStyle name="40% - Ênfase6 6 2 2 3 2" xfId="15923"/>
    <cellStyle name="40% - Ênfase6 6 2 2 4" xfId="3589"/>
    <cellStyle name="40% - Ênfase6 6 2 2 4 2" xfId="11866"/>
    <cellStyle name="40% - Ênfase6 6 2 2 5" xfId="9817"/>
    <cellStyle name="40% - Ênfase6 6 2 3" xfId="1022"/>
    <cellStyle name="40% - Ênfase6 6 2 3 2" xfId="5125"/>
    <cellStyle name="40% - Ênfase6 6 2 3 2 2" xfId="13402"/>
    <cellStyle name="40% - Ênfase6 6 2 3 3" xfId="7150"/>
    <cellStyle name="40% - Ênfase6 6 2 3 3 2" xfId="15427"/>
    <cellStyle name="40% - Ênfase6 6 2 3 4" xfId="3082"/>
    <cellStyle name="40% - Ênfase6 6 2 3 4 2" xfId="11359"/>
    <cellStyle name="40% - Ênfase6 6 2 3 5" xfId="9311"/>
    <cellStyle name="40% - Ênfase6 6 2 4" xfId="2072"/>
    <cellStyle name="40% - Ênfase6 6 2 4 2" xfId="6158"/>
    <cellStyle name="40% - Ênfase6 6 2 4 2 2" xfId="14435"/>
    <cellStyle name="40% - Ênfase6 6 2 4 3" xfId="8158"/>
    <cellStyle name="40% - Ênfase6 6 2 4 3 2" xfId="16435"/>
    <cellStyle name="40% - Ênfase6 6 2 4 4" xfId="4125"/>
    <cellStyle name="40% - Ênfase6 6 2 4 4 2" xfId="12402"/>
    <cellStyle name="40% - Ênfase6 6 2 4 5" xfId="10353"/>
    <cellStyle name="40% - Ênfase6 6 2 5" xfId="4623"/>
    <cellStyle name="40% - Ênfase6 6 2 5 2" xfId="12900"/>
    <cellStyle name="40% - Ênfase6 6 2 6" xfId="6652"/>
    <cellStyle name="40% - Ênfase6 6 2 6 2" xfId="14929"/>
    <cellStyle name="40% - Ênfase6 6 2 7" xfId="2576"/>
    <cellStyle name="40% - Ênfase6 6 2 7 2" xfId="10853"/>
    <cellStyle name="40% - Ênfase6 6 2 8" xfId="8806"/>
    <cellStyle name="40% - Ênfase6 6 3" xfId="1532"/>
    <cellStyle name="40% - Ênfase6 6 3 2" xfId="5622"/>
    <cellStyle name="40% - Ênfase6 6 3 2 2" xfId="13899"/>
    <cellStyle name="40% - Ênfase6 6 3 3" xfId="7645"/>
    <cellStyle name="40% - Ênfase6 6 3 3 2" xfId="15922"/>
    <cellStyle name="40% - Ênfase6 6 3 4" xfId="3588"/>
    <cellStyle name="40% - Ênfase6 6 3 4 2" xfId="11865"/>
    <cellStyle name="40% - Ênfase6 6 3 5" xfId="9816"/>
    <cellStyle name="40% - Ênfase6 6 4" xfId="1021"/>
    <cellStyle name="40% - Ênfase6 6 4 2" xfId="5124"/>
    <cellStyle name="40% - Ênfase6 6 4 2 2" xfId="13401"/>
    <cellStyle name="40% - Ênfase6 6 4 3" xfId="7149"/>
    <cellStyle name="40% - Ênfase6 6 4 3 2" xfId="15426"/>
    <cellStyle name="40% - Ênfase6 6 4 4" xfId="3081"/>
    <cellStyle name="40% - Ênfase6 6 4 4 2" xfId="11358"/>
    <cellStyle name="40% - Ênfase6 6 4 5" xfId="9310"/>
    <cellStyle name="40% - Ênfase6 6 5" xfId="2071"/>
    <cellStyle name="40% - Ênfase6 6 5 2" xfId="6157"/>
    <cellStyle name="40% - Ênfase6 6 5 2 2" xfId="14434"/>
    <cellStyle name="40% - Ênfase6 6 5 3" xfId="8157"/>
    <cellStyle name="40% - Ênfase6 6 5 3 2" xfId="16434"/>
    <cellStyle name="40% - Ênfase6 6 5 4" xfId="4124"/>
    <cellStyle name="40% - Ênfase6 6 5 4 2" xfId="12401"/>
    <cellStyle name="40% - Ênfase6 6 5 5" xfId="10352"/>
    <cellStyle name="40% - Ênfase6 6 6" xfId="4622"/>
    <cellStyle name="40% - Ênfase6 6 6 2" xfId="12899"/>
    <cellStyle name="40% - Ênfase6 6 7" xfId="6651"/>
    <cellStyle name="40% - Ênfase6 6 7 2" xfId="14928"/>
    <cellStyle name="40% - Ênfase6 6 8" xfId="2575"/>
    <cellStyle name="40% - Ênfase6 6 8 2" xfId="10852"/>
    <cellStyle name="40% - Ênfase6 6 9" xfId="8805"/>
    <cellStyle name="40% - Ênfase6 7" xfId="467"/>
    <cellStyle name="40% - Ênfase6 7 2" xfId="468"/>
    <cellStyle name="40% - Ênfase6 7 2 2" xfId="1535"/>
    <cellStyle name="40% - Ênfase6 7 2 2 2" xfId="5625"/>
    <cellStyle name="40% - Ênfase6 7 2 2 2 2" xfId="13902"/>
    <cellStyle name="40% - Ênfase6 7 2 2 3" xfId="7648"/>
    <cellStyle name="40% - Ênfase6 7 2 2 3 2" xfId="15925"/>
    <cellStyle name="40% - Ênfase6 7 2 2 4" xfId="3591"/>
    <cellStyle name="40% - Ênfase6 7 2 2 4 2" xfId="11868"/>
    <cellStyle name="40% - Ênfase6 7 2 2 5" xfId="9819"/>
    <cellStyle name="40% - Ênfase6 7 2 3" xfId="1024"/>
    <cellStyle name="40% - Ênfase6 7 2 3 2" xfId="5127"/>
    <cellStyle name="40% - Ênfase6 7 2 3 2 2" xfId="13404"/>
    <cellStyle name="40% - Ênfase6 7 2 3 3" xfId="7152"/>
    <cellStyle name="40% - Ênfase6 7 2 3 3 2" xfId="15429"/>
    <cellStyle name="40% - Ênfase6 7 2 3 4" xfId="3084"/>
    <cellStyle name="40% - Ênfase6 7 2 3 4 2" xfId="11361"/>
    <cellStyle name="40% - Ênfase6 7 2 3 5" xfId="9313"/>
    <cellStyle name="40% - Ênfase6 7 2 4" xfId="2074"/>
    <cellStyle name="40% - Ênfase6 7 2 4 2" xfId="6160"/>
    <cellStyle name="40% - Ênfase6 7 2 4 2 2" xfId="14437"/>
    <cellStyle name="40% - Ênfase6 7 2 4 3" xfId="8160"/>
    <cellStyle name="40% - Ênfase6 7 2 4 3 2" xfId="16437"/>
    <cellStyle name="40% - Ênfase6 7 2 4 4" xfId="4127"/>
    <cellStyle name="40% - Ênfase6 7 2 4 4 2" xfId="12404"/>
    <cellStyle name="40% - Ênfase6 7 2 4 5" xfId="10355"/>
    <cellStyle name="40% - Ênfase6 7 2 5" xfId="4625"/>
    <cellStyle name="40% - Ênfase6 7 2 5 2" xfId="12902"/>
    <cellStyle name="40% - Ênfase6 7 2 6" xfId="6654"/>
    <cellStyle name="40% - Ênfase6 7 2 6 2" xfId="14931"/>
    <cellStyle name="40% - Ênfase6 7 2 7" xfId="2578"/>
    <cellStyle name="40% - Ênfase6 7 2 7 2" xfId="10855"/>
    <cellStyle name="40% - Ênfase6 7 2 8" xfId="8808"/>
    <cellStyle name="40% - Ênfase6 7 3" xfId="1534"/>
    <cellStyle name="40% - Ênfase6 7 3 2" xfId="5624"/>
    <cellStyle name="40% - Ênfase6 7 3 2 2" xfId="13901"/>
    <cellStyle name="40% - Ênfase6 7 3 3" xfId="7647"/>
    <cellStyle name="40% - Ênfase6 7 3 3 2" xfId="15924"/>
    <cellStyle name="40% - Ênfase6 7 3 4" xfId="3590"/>
    <cellStyle name="40% - Ênfase6 7 3 4 2" xfId="11867"/>
    <cellStyle name="40% - Ênfase6 7 3 5" xfId="9818"/>
    <cellStyle name="40% - Ênfase6 7 4" xfId="1023"/>
    <cellStyle name="40% - Ênfase6 7 4 2" xfId="5126"/>
    <cellStyle name="40% - Ênfase6 7 4 2 2" xfId="13403"/>
    <cellStyle name="40% - Ênfase6 7 4 3" xfId="7151"/>
    <cellStyle name="40% - Ênfase6 7 4 3 2" xfId="15428"/>
    <cellStyle name="40% - Ênfase6 7 4 4" xfId="3083"/>
    <cellStyle name="40% - Ênfase6 7 4 4 2" xfId="11360"/>
    <cellStyle name="40% - Ênfase6 7 4 5" xfId="9312"/>
    <cellStyle name="40% - Ênfase6 7 5" xfId="2073"/>
    <cellStyle name="40% - Ênfase6 7 5 2" xfId="6159"/>
    <cellStyle name="40% - Ênfase6 7 5 2 2" xfId="14436"/>
    <cellStyle name="40% - Ênfase6 7 5 3" xfId="8159"/>
    <cellStyle name="40% - Ênfase6 7 5 3 2" xfId="16436"/>
    <cellStyle name="40% - Ênfase6 7 5 4" xfId="4126"/>
    <cellStyle name="40% - Ênfase6 7 5 4 2" xfId="12403"/>
    <cellStyle name="40% - Ênfase6 7 5 5" xfId="10354"/>
    <cellStyle name="40% - Ênfase6 7 6" xfId="4624"/>
    <cellStyle name="40% - Ênfase6 7 6 2" xfId="12901"/>
    <cellStyle name="40% - Ênfase6 7 7" xfId="6653"/>
    <cellStyle name="40% - Ênfase6 7 7 2" xfId="14930"/>
    <cellStyle name="40% - Ênfase6 7 8" xfId="2577"/>
    <cellStyle name="40% - Ênfase6 7 8 2" xfId="10854"/>
    <cellStyle name="40% - Ênfase6 7 9" xfId="8807"/>
    <cellStyle name="40% - Ênfase6 8" xfId="469"/>
    <cellStyle name="40% - Ênfase6 8 2" xfId="470"/>
    <cellStyle name="40% - Ênfase6 8 2 2" xfId="1537"/>
    <cellStyle name="40% - Ênfase6 8 2 2 2" xfId="5627"/>
    <cellStyle name="40% - Ênfase6 8 2 2 2 2" xfId="13904"/>
    <cellStyle name="40% - Ênfase6 8 2 2 3" xfId="7650"/>
    <cellStyle name="40% - Ênfase6 8 2 2 3 2" xfId="15927"/>
    <cellStyle name="40% - Ênfase6 8 2 2 4" xfId="3593"/>
    <cellStyle name="40% - Ênfase6 8 2 2 4 2" xfId="11870"/>
    <cellStyle name="40% - Ênfase6 8 2 2 5" xfId="9821"/>
    <cellStyle name="40% - Ênfase6 8 2 3" xfId="1026"/>
    <cellStyle name="40% - Ênfase6 8 2 3 2" xfId="5129"/>
    <cellStyle name="40% - Ênfase6 8 2 3 2 2" xfId="13406"/>
    <cellStyle name="40% - Ênfase6 8 2 3 3" xfId="7154"/>
    <cellStyle name="40% - Ênfase6 8 2 3 3 2" xfId="15431"/>
    <cellStyle name="40% - Ênfase6 8 2 3 4" xfId="3086"/>
    <cellStyle name="40% - Ênfase6 8 2 3 4 2" xfId="11363"/>
    <cellStyle name="40% - Ênfase6 8 2 3 5" xfId="9315"/>
    <cellStyle name="40% - Ênfase6 8 2 4" xfId="2076"/>
    <cellStyle name="40% - Ênfase6 8 2 4 2" xfId="6162"/>
    <cellStyle name="40% - Ênfase6 8 2 4 2 2" xfId="14439"/>
    <cellStyle name="40% - Ênfase6 8 2 4 3" xfId="8162"/>
    <cellStyle name="40% - Ênfase6 8 2 4 3 2" xfId="16439"/>
    <cellStyle name="40% - Ênfase6 8 2 4 4" xfId="4129"/>
    <cellStyle name="40% - Ênfase6 8 2 4 4 2" xfId="12406"/>
    <cellStyle name="40% - Ênfase6 8 2 4 5" xfId="10357"/>
    <cellStyle name="40% - Ênfase6 8 2 5" xfId="4627"/>
    <cellStyle name="40% - Ênfase6 8 2 5 2" xfId="12904"/>
    <cellStyle name="40% - Ênfase6 8 2 6" xfId="6656"/>
    <cellStyle name="40% - Ênfase6 8 2 6 2" xfId="14933"/>
    <cellStyle name="40% - Ênfase6 8 2 7" xfId="2580"/>
    <cellStyle name="40% - Ênfase6 8 2 7 2" xfId="10857"/>
    <cellStyle name="40% - Ênfase6 8 2 8" xfId="8810"/>
    <cellStyle name="40% - Ênfase6 8 3" xfId="1536"/>
    <cellStyle name="40% - Ênfase6 8 3 2" xfId="5626"/>
    <cellStyle name="40% - Ênfase6 8 3 2 2" xfId="13903"/>
    <cellStyle name="40% - Ênfase6 8 3 3" xfId="7649"/>
    <cellStyle name="40% - Ênfase6 8 3 3 2" xfId="15926"/>
    <cellStyle name="40% - Ênfase6 8 3 4" xfId="3592"/>
    <cellStyle name="40% - Ênfase6 8 3 4 2" xfId="11869"/>
    <cellStyle name="40% - Ênfase6 8 3 5" xfId="9820"/>
    <cellStyle name="40% - Ênfase6 8 4" xfId="1025"/>
    <cellStyle name="40% - Ênfase6 8 4 2" xfId="5128"/>
    <cellStyle name="40% - Ênfase6 8 4 2 2" xfId="13405"/>
    <cellStyle name="40% - Ênfase6 8 4 3" xfId="7153"/>
    <cellStyle name="40% - Ênfase6 8 4 3 2" xfId="15430"/>
    <cellStyle name="40% - Ênfase6 8 4 4" xfId="3085"/>
    <cellStyle name="40% - Ênfase6 8 4 4 2" xfId="11362"/>
    <cellStyle name="40% - Ênfase6 8 4 5" xfId="9314"/>
    <cellStyle name="40% - Ênfase6 8 5" xfId="2075"/>
    <cellStyle name="40% - Ênfase6 8 5 2" xfId="6161"/>
    <cellStyle name="40% - Ênfase6 8 5 2 2" xfId="14438"/>
    <cellStyle name="40% - Ênfase6 8 5 3" xfId="8161"/>
    <cellStyle name="40% - Ênfase6 8 5 3 2" xfId="16438"/>
    <cellStyle name="40% - Ênfase6 8 5 4" xfId="4128"/>
    <cellStyle name="40% - Ênfase6 8 5 4 2" xfId="12405"/>
    <cellStyle name="40% - Ênfase6 8 5 5" xfId="10356"/>
    <cellStyle name="40% - Ênfase6 8 6" xfId="4626"/>
    <cellStyle name="40% - Ênfase6 8 6 2" xfId="12903"/>
    <cellStyle name="40% - Ênfase6 8 7" xfId="6655"/>
    <cellStyle name="40% - Ênfase6 8 7 2" xfId="14932"/>
    <cellStyle name="40% - Ênfase6 8 8" xfId="2579"/>
    <cellStyle name="40% - Ênfase6 8 8 2" xfId="10856"/>
    <cellStyle name="40% - Ênfase6 8 9" xfId="8809"/>
    <cellStyle name="40% - Ênfase6 9" xfId="471"/>
    <cellStyle name="40% - Ênfase6 9 2" xfId="472"/>
    <cellStyle name="40% - Ênfase6 9 2 2" xfId="1539"/>
    <cellStyle name="40% - Ênfase6 9 2 2 2" xfId="5629"/>
    <cellStyle name="40% - Ênfase6 9 2 2 2 2" xfId="13906"/>
    <cellStyle name="40% - Ênfase6 9 2 2 3" xfId="7652"/>
    <cellStyle name="40% - Ênfase6 9 2 2 3 2" xfId="15929"/>
    <cellStyle name="40% - Ênfase6 9 2 2 4" xfId="3595"/>
    <cellStyle name="40% - Ênfase6 9 2 2 4 2" xfId="11872"/>
    <cellStyle name="40% - Ênfase6 9 2 2 5" xfId="9823"/>
    <cellStyle name="40% - Ênfase6 9 2 3" xfId="1028"/>
    <cellStyle name="40% - Ênfase6 9 2 3 2" xfId="5131"/>
    <cellStyle name="40% - Ênfase6 9 2 3 2 2" xfId="13408"/>
    <cellStyle name="40% - Ênfase6 9 2 3 3" xfId="7156"/>
    <cellStyle name="40% - Ênfase6 9 2 3 3 2" xfId="15433"/>
    <cellStyle name="40% - Ênfase6 9 2 3 4" xfId="3088"/>
    <cellStyle name="40% - Ênfase6 9 2 3 4 2" xfId="11365"/>
    <cellStyle name="40% - Ênfase6 9 2 3 5" xfId="9317"/>
    <cellStyle name="40% - Ênfase6 9 2 4" xfId="2078"/>
    <cellStyle name="40% - Ênfase6 9 2 4 2" xfId="6164"/>
    <cellStyle name="40% - Ênfase6 9 2 4 2 2" xfId="14441"/>
    <cellStyle name="40% - Ênfase6 9 2 4 3" xfId="8164"/>
    <cellStyle name="40% - Ênfase6 9 2 4 3 2" xfId="16441"/>
    <cellStyle name="40% - Ênfase6 9 2 4 4" xfId="4131"/>
    <cellStyle name="40% - Ênfase6 9 2 4 4 2" xfId="12408"/>
    <cellStyle name="40% - Ênfase6 9 2 4 5" xfId="10359"/>
    <cellStyle name="40% - Ênfase6 9 2 5" xfId="4629"/>
    <cellStyle name="40% - Ênfase6 9 2 5 2" xfId="12906"/>
    <cellStyle name="40% - Ênfase6 9 2 6" xfId="6658"/>
    <cellStyle name="40% - Ênfase6 9 2 6 2" xfId="14935"/>
    <cellStyle name="40% - Ênfase6 9 2 7" xfId="2582"/>
    <cellStyle name="40% - Ênfase6 9 2 7 2" xfId="10859"/>
    <cellStyle name="40% - Ênfase6 9 2 8" xfId="8812"/>
    <cellStyle name="40% - Ênfase6 9 3" xfId="1538"/>
    <cellStyle name="40% - Ênfase6 9 3 2" xfId="5628"/>
    <cellStyle name="40% - Ênfase6 9 3 2 2" xfId="13905"/>
    <cellStyle name="40% - Ênfase6 9 3 3" xfId="7651"/>
    <cellStyle name="40% - Ênfase6 9 3 3 2" xfId="15928"/>
    <cellStyle name="40% - Ênfase6 9 3 4" xfId="3594"/>
    <cellStyle name="40% - Ênfase6 9 3 4 2" xfId="11871"/>
    <cellStyle name="40% - Ênfase6 9 3 5" xfId="9822"/>
    <cellStyle name="40% - Ênfase6 9 4" xfId="1027"/>
    <cellStyle name="40% - Ênfase6 9 4 2" xfId="5130"/>
    <cellStyle name="40% - Ênfase6 9 4 2 2" xfId="13407"/>
    <cellStyle name="40% - Ênfase6 9 4 3" xfId="7155"/>
    <cellStyle name="40% - Ênfase6 9 4 3 2" xfId="15432"/>
    <cellStyle name="40% - Ênfase6 9 4 4" xfId="3087"/>
    <cellStyle name="40% - Ênfase6 9 4 4 2" xfId="11364"/>
    <cellStyle name="40% - Ênfase6 9 4 5" xfId="9316"/>
    <cellStyle name="40% - Ênfase6 9 5" xfId="2077"/>
    <cellStyle name="40% - Ênfase6 9 5 2" xfId="6163"/>
    <cellStyle name="40% - Ênfase6 9 5 2 2" xfId="14440"/>
    <cellStyle name="40% - Ênfase6 9 5 3" xfId="8163"/>
    <cellStyle name="40% - Ênfase6 9 5 3 2" xfId="16440"/>
    <cellStyle name="40% - Ênfase6 9 5 4" xfId="4130"/>
    <cellStyle name="40% - Ênfase6 9 5 4 2" xfId="12407"/>
    <cellStyle name="40% - Ênfase6 9 5 5" xfId="10358"/>
    <cellStyle name="40% - Ênfase6 9 6" xfId="4628"/>
    <cellStyle name="40% - Ênfase6 9 6 2" xfId="12905"/>
    <cellStyle name="40% - Ênfase6 9 7" xfId="6657"/>
    <cellStyle name="40% - Ênfase6 9 7 2" xfId="14934"/>
    <cellStyle name="40% - Ênfase6 9 8" xfId="2581"/>
    <cellStyle name="40% - Ênfase6 9 8 2" xfId="10858"/>
    <cellStyle name="40% - Ênfase6 9 9" xfId="8811"/>
    <cellStyle name="60% - Ênfase1 2" xfId="36"/>
    <cellStyle name="60% - Ênfase1 3" xfId="26"/>
    <cellStyle name="60% - Ênfase2 2" xfId="228"/>
    <cellStyle name="60% - Ênfase2 3" xfId="231"/>
    <cellStyle name="60% - Ênfase3 2" xfId="360"/>
    <cellStyle name="60% - Ênfase3 3" xfId="364"/>
    <cellStyle name="60% - Ênfase4 2" xfId="389"/>
    <cellStyle name="60% - Ênfase4 3" xfId="392"/>
    <cellStyle name="60% - Ênfase5 2" xfId="409"/>
    <cellStyle name="60% - Ênfase5 3" xfId="413"/>
    <cellStyle name="60% - Ênfase6 2" xfId="436"/>
    <cellStyle name="60% - Ênfase6 3" xfId="108"/>
    <cellStyle name="Bom 2" xfId="349"/>
    <cellStyle name="Bom 3" xfId="473"/>
    <cellStyle name="Cálculo 2" xfId="18"/>
    <cellStyle name="Cálculo 3" xfId="341"/>
    <cellStyle name="Cálculo 3 2" xfId="1426"/>
    <cellStyle name="Cálculo 3 2 2" xfId="5516"/>
    <cellStyle name="Cálculo 3 2 2 2" xfId="8322"/>
    <cellStyle name="Cálculo 3 2 2 2 2" xfId="16599"/>
    <cellStyle name="Cálculo 3 2 2 2 3" xfId="16809"/>
    <cellStyle name="Cálculo 3 2 2 3" xfId="8318"/>
    <cellStyle name="Cálculo 3 2 2 3 2" xfId="16595"/>
    <cellStyle name="Cálculo 3 2 2 3 3" xfId="16806"/>
    <cellStyle name="Cálculo 3 2 2 4" xfId="8310"/>
    <cellStyle name="Cálculo 3 2 2 4 2" xfId="16587"/>
    <cellStyle name="Cálculo 3 2 2 4 3" xfId="16799"/>
    <cellStyle name="Cálculo 3 2 2 5" xfId="8252"/>
    <cellStyle name="Cálculo 3 2 2 5 2" xfId="16529"/>
    <cellStyle name="Cálculo 3 2 2 5 3" xfId="16744"/>
    <cellStyle name="Cálculo 3 2 2 6" xfId="8270"/>
    <cellStyle name="Cálculo 3 2 2 6 2" xfId="16547"/>
    <cellStyle name="Cálculo 3 2 2 6 3" xfId="16761"/>
    <cellStyle name="Cálculo 3 2 2 7" xfId="13793"/>
    <cellStyle name="Cálculo 3 2 2 8" xfId="16714"/>
    <cellStyle name="Cálculo 3 2 3" xfId="3482"/>
    <cellStyle name="Cálculo 3 2 3 2" xfId="11759"/>
    <cellStyle name="Cálculo 3 2 3 3" xfId="16684"/>
    <cellStyle name="Cálculo 3 2 4" xfId="9710"/>
    <cellStyle name="Cálculo 3 3" xfId="1638"/>
    <cellStyle name="Cálculo 3 3 2" xfId="5725"/>
    <cellStyle name="Cálculo 3 3 2 2" xfId="8334"/>
    <cellStyle name="Cálculo 3 3 2 2 2" xfId="16611"/>
    <cellStyle name="Cálculo 3 3 2 2 3" xfId="16821"/>
    <cellStyle name="Cálculo 3 3 2 3" xfId="8363"/>
    <cellStyle name="Cálculo 3 3 2 3 2" xfId="16640"/>
    <cellStyle name="Cálculo 3 3 2 3 3" xfId="16850"/>
    <cellStyle name="Cálculo 3 3 2 4" xfId="8354"/>
    <cellStyle name="Cálculo 3 3 2 4 2" xfId="16631"/>
    <cellStyle name="Cálculo 3 3 2 4 3" xfId="16841"/>
    <cellStyle name="Cálculo 3 3 2 5" xfId="8291"/>
    <cellStyle name="Cálculo 3 3 2 5 2" xfId="16568"/>
    <cellStyle name="Cálculo 3 3 2 5 3" xfId="16781"/>
    <cellStyle name="Cálculo 3 3 2 6" xfId="8317"/>
    <cellStyle name="Cálculo 3 3 2 6 2" xfId="16594"/>
    <cellStyle name="Cálculo 3 3 2 6 3" xfId="16805"/>
    <cellStyle name="Cálculo 3 3 2 7" xfId="14002"/>
    <cellStyle name="Cálculo 3 3 2 8" xfId="16723"/>
    <cellStyle name="Cálculo 3 3 3" xfId="3691"/>
    <cellStyle name="Cálculo 3 3 3 2" xfId="11968"/>
    <cellStyle name="Cálculo 3 3 3 3" xfId="16693"/>
    <cellStyle name="Cálculo 3 3 4" xfId="9919"/>
    <cellStyle name="Cálculo 3 4" xfId="1639"/>
    <cellStyle name="Cálculo 3 4 2" xfId="5726"/>
    <cellStyle name="Cálculo 3 4 2 2" xfId="8335"/>
    <cellStyle name="Cálculo 3 4 2 2 2" xfId="16612"/>
    <cellStyle name="Cálculo 3 4 2 2 3" xfId="16822"/>
    <cellStyle name="Cálculo 3 4 2 3" xfId="8297"/>
    <cellStyle name="Cálculo 3 4 2 3 2" xfId="16574"/>
    <cellStyle name="Cálculo 3 4 2 3 3" xfId="16786"/>
    <cellStyle name="Cálculo 3 4 2 4" xfId="8262"/>
    <cellStyle name="Cálculo 3 4 2 4 2" xfId="16539"/>
    <cellStyle name="Cálculo 3 4 2 4 3" xfId="16753"/>
    <cellStyle name="Cálculo 3 4 2 5" xfId="8268"/>
    <cellStyle name="Cálculo 3 4 2 5 2" xfId="16545"/>
    <cellStyle name="Cálculo 3 4 2 5 3" xfId="16759"/>
    <cellStyle name="Cálculo 3 4 2 6" xfId="8273"/>
    <cellStyle name="Cálculo 3 4 2 6 2" xfId="16550"/>
    <cellStyle name="Cálculo 3 4 2 6 3" xfId="16764"/>
    <cellStyle name="Cálculo 3 4 2 7" xfId="14003"/>
    <cellStyle name="Cálculo 3 4 2 8" xfId="16724"/>
    <cellStyle name="Cálculo 3 4 3" xfId="3692"/>
    <cellStyle name="Cálculo 3 4 3 2" xfId="11969"/>
    <cellStyle name="Cálculo 3 4 3 3" xfId="16694"/>
    <cellStyle name="Cálculo 3 4 4" xfId="9920"/>
    <cellStyle name="Cálculo 3 5" xfId="1650"/>
    <cellStyle name="Cálculo 3 5 2" xfId="5737"/>
    <cellStyle name="Cálculo 3 5 2 2" xfId="8344"/>
    <cellStyle name="Cálculo 3 5 2 2 2" xfId="16621"/>
    <cellStyle name="Cálculo 3 5 2 2 3" xfId="16831"/>
    <cellStyle name="Cálculo 3 5 2 3" xfId="8298"/>
    <cellStyle name="Cálculo 3 5 2 3 2" xfId="16575"/>
    <cellStyle name="Cálculo 3 5 2 3 3" xfId="16787"/>
    <cellStyle name="Cálculo 3 5 2 4" xfId="8382"/>
    <cellStyle name="Cálculo 3 5 2 4 2" xfId="16659"/>
    <cellStyle name="Cálculo 3 5 2 4 3" xfId="16869"/>
    <cellStyle name="Cálculo 3 5 2 5" xfId="8380"/>
    <cellStyle name="Cálculo 3 5 2 5 2" xfId="16657"/>
    <cellStyle name="Cálculo 3 5 2 5 3" xfId="16867"/>
    <cellStyle name="Cálculo 3 5 2 6" xfId="8283"/>
    <cellStyle name="Cálculo 3 5 2 6 2" xfId="16560"/>
    <cellStyle name="Cálculo 3 5 2 6 3" xfId="16773"/>
    <cellStyle name="Cálculo 3 5 2 7" xfId="14014"/>
    <cellStyle name="Cálculo 3 5 2 8" xfId="16733"/>
    <cellStyle name="Cálculo 3 5 3" xfId="3703"/>
    <cellStyle name="Cálculo 3 5 3 2" xfId="11980"/>
    <cellStyle name="Cálculo 3 5 3 3" xfId="16703"/>
    <cellStyle name="Cálculo 3 5 4" xfId="9931"/>
    <cellStyle name="Cálculo 3 6" xfId="1651"/>
    <cellStyle name="Cálculo 3 6 2" xfId="5738"/>
    <cellStyle name="Cálculo 3 6 2 2" xfId="8345"/>
    <cellStyle name="Cálculo 3 6 2 2 2" xfId="16622"/>
    <cellStyle name="Cálculo 3 6 2 2 3" xfId="16832"/>
    <cellStyle name="Cálculo 3 6 2 3" xfId="8393"/>
    <cellStyle name="Cálculo 3 6 2 3 2" xfId="16670"/>
    <cellStyle name="Cálculo 3 6 2 3 3" xfId="16880"/>
    <cellStyle name="Cálculo 3 6 2 4" xfId="8367"/>
    <cellStyle name="Cálculo 3 6 2 4 2" xfId="16644"/>
    <cellStyle name="Cálculo 3 6 2 4 3" xfId="16854"/>
    <cellStyle name="Cálculo 3 6 2 5" xfId="8271"/>
    <cellStyle name="Cálculo 3 6 2 5 2" xfId="16548"/>
    <cellStyle name="Cálculo 3 6 2 5 3" xfId="16762"/>
    <cellStyle name="Cálculo 3 6 2 6" xfId="8372"/>
    <cellStyle name="Cálculo 3 6 2 6 2" xfId="16649"/>
    <cellStyle name="Cálculo 3 6 2 6 3" xfId="16859"/>
    <cellStyle name="Cálculo 3 6 2 7" xfId="14015"/>
    <cellStyle name="Cálculo 3 6 2 8" xfId="16734"/>
    <cellStyle name="Cálculo 3 6 3" xfId="3704"/>
    <cellStyle name="Cálculo 3 6 3 2" xfId="11981"/>
    <cellStyle name="Cálculo 3 6 3 3" xfId="16704"/>
    <cellStyle name="Cálculo 3 6 4" xfId="9932"/>
    <cellStyle name="Cálculo 3 7" xfId="4516"/>
    <cellStyle name="Cálculo 3 7 2" xfId="8296"/>
    <cellStyle name="Cálculo 3 7 2 2" xfId="16573"/>
    <cellStyle name="Cálculo 3 7 2 3" xfId="16785"/>
    <cellStyle name="Cálculo 3 7 3" xfId="8314"/>
    <cellStyle name="Cálculo 3 7 3 2" xfId="16591"/>
    <cellStyle name="Cálculo 3 7 3 3" xfId="16803"/>
    <cellStyle name="Cálculo 3 7 4" xfId="8300"/>
    <cellStyle name="Cálculo 3 7 4 2" xfId="16577"/>
    <cellStyle name="Cálculo 3 7 4 3" xfId="16789"/>
    <cellStyle name="Cálculo 3 7 5" xfId="8275"/>
    <cellStyle name="Cálculo 3 7 5 2" xfId="16552"/>
    <cellStyle name="Cálculo 3 7 5 3" xfId="16766"/>
    <cellStyle name="Cálculo 3 7 6" xfId="8368"/>
    <cellStyle name="Cálculo 3 7 6 2" xfId="16645"/>
    <cellStyle name="Cálculo 3 7 6 3" xfId="16855"/>
    <cellStyle name="Cálculo 3 7 7" xfId="12793"/>
    <cellStyle name="Cálculo 3 7 8" xfId="16709"/>
    <cellStyle name="Cálculo 3 8" xfId="2468"/>
    <cellStyle name="Cálculo 3 8 2" xfId="10745"/>
    <cellStyle name="Cálculo 3 8 3" xfId="16676"/>
    <cellStyle name="Cálculo 3 9" xfId="8699"/>
    <cellStyle name="Célula de Verificação 2" xfId="27"/>
    <cellStyle name="Célula de Verificação 3" xfId="474"/>
    <cellStyle name="Célula Vinculada 2" xfId="476"/>
    <cellStyle name="Célula Vinculada 3" xfId="478"/>
    <cellStyle name="Ênfase1 2" xfId="418"/>
    <cellStyle name="Ênfase1 3" xfId="423"/>
    <cellStyle name="Ênfase2 2" xfId="479"/>
    <cellStyle name="Ênfase2 3" xfId="480"/>
    <cellStyle name="Ênfase3 2" xfId="482"/>
    <cellStyle name="Ênfase3 3" xfId="13"/>
    <cellStyle name="Ênfase4 2" xfId="483"/>
    <cellStyle name="Ênfase4 3" xfId="484"/>
    <cellStyle name="Ênfase5 2" xfId="485"/>
    <cellStyle name="Ênfase5 3" xfId="486"/>
    <cellStyle name="Ênfase6 2" xfId="444"/>
    <cellStyle name="Ênfase6 3" xfId="446"/>
    <cellStyle name="Entrada 2" xfId="487"/>
    <cellStyle name="Entrada 3" xfId="488"/>
    <cellStyle name="Entrada 3 2" xfId="1541"/>
    <cellStyle name="Entrada 3 2 2" xfId="5631"/>
    <cellStyle name="Entrada 3 2 2 2" xfId="8325"/>
    <cellStyle name="Entrada 3 2 2 2 2" xfId="16602"/>
    <cellStyle name="Entrada 3 2 2 2 3" xfId="16812"/>
    <cellStyle name="Entrada 3 2 2 3" xfId="8394"/>
    <cellStyle name="Entrada 3 2 2 3 2" xfId="16671"/>
    <cellStyle name="Entrada 3 2 2 3 3" xfId="16881"/>
    <cellStyle name="Entrada 3 2 2 4" xfId="3092"/>
    <cellStyle name="Entrada 3 2 2 4 2" xfId="11369"/>
    <cellStyle name="Entrada 3 2 2 4 3" xfId="16683"/>
    <cellStyle name="Entrada 3 2 2 5" xfId="8280"/>
    <cellStyle name="Entrada 3 2 2 5 2" xfId="16557"/>
    <cellStyle name="Entrada 3 2 2 5 3" xfId="16770"/>
    <cellStyle name="Entrada 3 2 2 6" xfId="8260"/>
    <cellStyle name="Entrada 3 2 2 6 2" xfId="16537"/>
    <cellStyle name="Entrada 3 2 2 6 3" xfId="16751"/>
    <cellStyle name="Entrada 3 2 2 7" xfId="13908"/>
    <cellStyle name="Entrada 3 2 2 8" xfId="16716"/>
    <cellStyle name="Entrada 3 2 3" xfId="3597"/>
    <cellStyle name="Entrada 3 2 3 2" xfId="11874"/>
    <cellStyle name="Entrada 3 2 3 3" xfId="16686"/>
    <cellStyle name="Entrada 3 2 4" xfId="9825"/>
    <cellStyle name="Entrada 3 3" xfId="1643"/>
    <cellStyle name="Entrada 3 3 2" xfId="5730"/>
    <cellStyle name="Entrada 3 3 2 2" xfId="8338"/>
    <cellStyle name="Entrada 3 3 2 2 2" xfId="16615"/>
    <cellStyle name="Entrada 3 3 2 2 3" xfId="16825"/>
    <cellStyle name="Entrada 3 3 2 3" xfId="8375"/>
    <cellStyle name="Entrada 3 3 2 3 2" xfId="16652"/>
    <cellStyle name="Entrada 3 3 2 3 3" xfId="16862"/>
    <cellStyle name="Entrada 3 3 2 4" xfId="8264"/>
    <cellStyle name="Entrada 3 3 2 4 2" xfId="16541"/>
    <cellStyle name="Entrada 3 3 2 4 3" xfId="16755"/>
    <cellStyle name="Entrada 3 3 2 5" xfId="8250"/>
    <cellStyle name="Entrada 3 3 2 5 2" xfId="16527"/>
    <cellStyle name="Entrada 3 3 2 5 3" xfId="16742"/>
    <cellStyle name="Entrada 3 3 2 6" xfId="8373"/>
    <cellStyle name="Entrada 3 3 2 6 2" xfId="16650"/>
    <cellStyle name="Entrada 3 3 2 6 3" xfId="16860"/>
    <cellStyle name="Entrada 3 3 2 7" xfId="14007"/>
    <cellStyle name="Entrada 3 3 2 8" xfId="16727"/>
    <cellStyle name="Entrada 3 3 3" xfId="3696"/>
    <cellStyle name="Entrada 3 3 3 2" xfId="11973"/>
    <cellStyle name="Entrada 3 3 3 3" xfId="16697"/>
    <cellStyle name="Entrada 3 3 4" xfId="9924"/>
    <cellStyle name="Entrada 3 4" xfId="1636"/>
    <cellStyle name="Entrada 3 4 2" xfId="5723"/>
    <cellStyle name="Entrada 3 4 2 2" xfId="8332"/>
    <cellStyle name="Entrada 3 4 2 2 2" xfId="16609"/>
    <cellStyle name="Entrada 3 4 2 2 3" xfId="16819"/>
    <cellStyle name="Entrada 3 4 2 3" xfId="2205"/>
    <cellStyle name="Entrada 3 4 2 3 2" xfId="10482"/>
    <cellStyle name="Entrada 3 4 2 3 3" xfId="16675"/>
    <cellStyle name="Entrada 3 4 2 4" xfId="8329"/>
    <cellStyle name="Entrada 3 4 2 4 2" xfId="16606"/>
    <cellStyle name="Entrada 3 4 2 4 3" xfId="16816"/>
    <cellStyle name="Entrada 3 4 2 5" xfId="8284"/>
    <cellStyle name="Entrada 3 4 2 5 2" xfId="16561"/>
    <cellStyle name="Entrada 3 4 2 5 3" xfId="16774"/>
    <cellStyle name="Entrada 3 4 2 6" xfId="2475"/>
    <cellStyle name="Entrada 3 4 2 6 2" xfId="10752"/>
    <cellStyle name="Entrada 3 4 2 6 3" xfId="16677"/>
    <cellStyle name="Entrada 3 4 2 7" xfId="14000"/>
    <cellStyle name="Entrada 3 4 2 8" xfId="16721"/>
    <cellStyle name="Entrada 3 4 3" xfId="3689"/>
    <cellStyle name="Entrada 3 4 3 2" xfId="11966"/>
    <cellStyle name="Entrada 3 4 3 3" xfId="16691"/>
    <cellStyle name="Entrada 3 4 4" xfId="9917"/>
    <cellStyle name="Entrada 3 5" xfId="1653"/>
    <cellStyle name="Entrada 3 5 2" xfId="5740"/>
    <cellStyle name="Entrada 3 5 2 2" xfId="8347"/>
    <cellStyle name="Entrada 3 5 2 2 2" xfId="16624"/>
    <cellStyle name="Entrada 3 5 2 2 3" xfId="16834"/>
    <cellStyle name="Entrada 3 5 2 3" xfId="8287"/>
    <cellStyle name="Entrada 3 5 2 3 2" xfId="16564"/>
    <cellStyle name="Entrada 3 5 2 3 3" xfId="16777"/>
    <cellStyle name="Entrada 3 5 2 4" xfId="8396"/>
    <cellStyle name="Entrada 3 5 2 4 2" xfId="16673"/>
    <cellStyle name="Entrada 3 5 2 4 3" xfId="16883"/>
    <cellStyle name="Entrada 3 5 2 5" xfId="8370"/>
    <cellStyle name="Entrada 3 5 2 5 2" xfId="16647"/>
    <cellStyle name="Entrada 3 5 2 5 3" xfId="16857"/>
    <cellStyle name="Entrada 3 5 2 6" xfId="8323"/>
    <cellStyle name="Entrada 3 5 2 6 2" xfId="16600"/>
    <cellStyle name="Entrada 3 5 2 6 3" xfId="16810"/>
    <cellStyle name="Entrada 3 5 2 7" xfId="14017"/>
    <cellStyle name="Entrada 3 5 2 8" xfId="16736"/>
    <cellStyle name="Entrada 3 5 3" xfId="3706"/>
    <cellStyle name="Entrada 3 5 3 2" xfId="11983"/>
    <cellStyle name="Entrada 3 5 3 3" xfId="16706"/>
    <cellStyle name="Entrada 3 5 4" xfId="9934"/>
    <cellStyle name="Entrada 3 6" xfId="1648"/>
    <cellStyle name="Entrada 3 6 2" xfId="5735"/>
    <cellStyle name="Entrada 3 6 2 2" xfId="8342"/>
    <cellStyle name="Entrada 3 6 2 2 2" xfId="16619"/>
    <cellStyle name="Entrada 3 6 2 2 3" xfId="16829"/>
    <cellStyle name="Entrada 3 6 2 3" xfId="8278"/>
    <cellStyle name="Entrada 3 6 2 3 2" xfId="16555"/>
    <cellStyle name="Entrada 3 6 2 3 3" xfId="16769"/>
    <cellStyle name="Entrada 3 6 2 4" xfId="8384"/>
    <cellStyle name="Entrada 3 6 2 4 2" xfId="16661"/>
    <cellStyle name="Entrada 3 6 2 4 3" xfId="16871"/>
    <cellStyle name="Entrada 3 6 2 5" xfId="2649"/>
    <cellStyle name="Entrada 3 6 2 5 2" xfId="10926"/>
    <cellStyle name="Entrada 3 6 2 5 3" xfId="16681"/>
    <cellStyle name="Entrada 3 6 2 6" xfId="8351"/>
    <cellStyle name="Entrada 3 6 2 6 2" xfId="16628"/>
    <cellStyle name="Entrada 3 6 2 6 3" xfId="16838"/>
    <cellStyle name="Entrada 3 6 2 7" xfId="14012"/>
    <cellStyle name="Entrada 3 6 2 8" xfId="16731"/>
    <cellStyle name="Entrada 3 6 3" xfId="3701"/>
    <cellStyle name="Entrada 3 6 3 2" xfId="11978"/>
    <cellStyle name="Entrada 3 6 3 3" xfId="16701"/>
    <cellStyle name="Entrada 3 6 4" xfId="9929"/>
    <cellStyle name="Entrada 3 7" xfId="4631"/>
    <cellStyle name="Entrada 3 7 2" xfId="8303"/>
    <cellStyle name="Entrada 3 7 2 2" xfId="16580"/>
    <cellStyle name="Entrada 3 7 2 3" xfId="16792"/>
    <cellStyle name="Entrada 3 7 3" xfId="8301"/>
    <cellStyle name="Entrada 3 7 3 2" xfId="16578"/>
    <cellStyle name="Entrada 3 7 3 3" xfId="16790"/>
    <cellStyle name="Entrada 3 7 4" xfId="8257"/>
    <cellStyle name="Entrada 3 7 4 2" xfId="16534"/>
    <cellStyle name="Entrada 3 7 4 3" xfId="16748"/>
    <cellStyle name="Entrada 3 7 5" xfId="8386"/>
    <cellStyle name="Entrada 3 7 5 2" xfId="16663"/>
    <cellStyle name="Entrada 3 7 5 3" xfId="16873"/>
    <cellStyle name="Entrada 3 7 6" xfId="8289"/>
    <cellStyle name="Entrada 3 7 6 2" xfId="16566"/>
    <cellStyle name="Entrada 3 7 6 3" xfId="16779"/>
    <cellStyle name="Entrada 3 7 7" xfId="12908"/>
    <cellStyle name="Entrada 3 7 8" xfId="16711"/>
    <cellStyle name="Entrada 3 8" xfId="2584"/>
    <cellStyle name="Entrada 3 8 2" xfId="10861"/>
    <cellStyle name="Entrada 3 8 3" xfId="16679"/>
    <cellStyle name="Entrada 3 9" xfId="8814"/>
    <cellStyle name="Excel Built-in Normal" xfId="489"/>
    <cellStyle name="Excel_BuiltIn_Texto Explicativo 1" xfId="490"/>
    <cellStyle name="Hiperlink" xfId="11" builtinId="8"/>
    <cellStyle name="Hiperlink 2" xfId="25"/>
    <cellStyle name="Incorreto 2" xfId="491"/>
    <cellStyle name="Incorreto 3" xfId="481"/>
    <cellStyle name="Moeda" xfId="2" builtinId="4"/>
    <cellStyle name="Moeda [0] 2" xfId="494"/>
    <cellStyle name="Moeda [0] 2 2" xfId="1544"/>
    <cellStyle name="Moeda [0] 2 3" xfId="1032"/>
    <cellStyle name="Moeda 10" xfId="1629"/>
    <cellStyle name="Moeda 10 2" xfId="5716"/>
    <cellStyle name="Moeda 10 2 2" xfId="13993"/>
    <cellStyle name="Moeda 10 3" xfId="7736"/>
    <cellStyle name="Moeda 10 3 2" xfId="16013"/>
    <cellStyle name="Moeda 10 4" xfId="3682"/>
    <cellStyle name="Moeda 10 4 2" xfId="11959"/>
    <cellStyle name="Moeda 10 5" xfId="9910"/>
    <cellStyle name="Moeda 11" xfId="1630"/>
    <cellStyle name="Moeda 11 2" xfId="5717"/>
    <cellStyle name="Moeda 11 2 2" xfId="13994"/>
    <cellStyle name="Moeda 11 3" xfId="7737"/>
    <cellStyle name="Moeda 11 3 2" xfId="16014"/>
    <cellStyle name="Moeda 11 4" xfId="3683"/>
    <cellStyle name="Moeda 11 4 2" xfId="11960"/>
    <cellStyle name="Moeda 11 5" xfId="9911"/>
    <cellStyle name="Moeda 12" xfId="1631"/>
    <cellStyle name="Moeda 12 2" xfId="5718"/>
    <cellStyle name="Moeda 12 2 2" xfId="13995"/>
    <cellStyle name="Moeda 12 3" xfId="7738"/>
    <cellStyle name="Moeda 12 3 2" xfId="16015"/>
    <cellStyle name="Moeda 12 4" xfId="3684"/>
    <cellStyle name="Moeda 12 4 2" xfId="11961"/>
    <cellStyle name="Moeda 12 5" xfId="9912"/>
    <cellStyle name="Moeda 13" xfId="1647"/>
    <cellStyle name="Moeda 13 2" xfId="5734"/>
    <cellStyle name="Moeda 13 2 2" xfId="14011"/>
    <cellStyle name="Moeda 13 3" xfId="7742"/>
    <cellStyle name="Moeda 13 3 2" xfId="16019"/>
    <cellStyle name="Moeda 13 4" xfId="3700"/>
    <cellStyle name="Moeda 13 4 2" xfId="11977"/>
    <cellStyle name="Moeda 13 5" xfId="9928"/>
    <cellStyle name="Moeda 14" xfId="1633"/>
    <cellStyle name="Moeda 14 2" xfId="5720"/>
    <cellStyle name="Moeda 14 2 2" xfId="13997"/>
    <cellStyle name="Moeda 14 3" xfId="7739"/>
    <cellStyle name="Moeda 14 3 2" xfId="16016"/>
    <cellStyle name="Moeda 14 4" xfId="3686"/>
    <cellStyle name="Moeda 14 4 2" xfId="11963"/>
    <cellStyle name="Moeda 14 5" xfId="9914"/>
    <cellStyle name="Moeda 15" xfId="1634"/>
    <cellStyle name="Moeda 15 2" xfId="5721"/>
    <cellStyle name="Moeda 15 2 2" xfId="13998"/>
    <cellStyle name="Moeda 15 3" xfId="7740"/>
    <cellStyle name="Moeda 15 3 2" xfId="16017"/>
    <cellStyle name="Moeda 15 4" xfId="3687"/>
    <cellStyle name="Moeda 15 4 2" xfId="11964"/>
    <cellStyle name="Moeda 15 5" xfId="9915"/>
    <cellStyle name="Moeda 16" xfId="1642"/>
    <cellStyle name="Moeda 16 2" xfId="5729"/>
    <cellStyle name="Moeda 16 2 2" xfId="14006"/>
    <cellStyle name="Moeda 16 3" xfId="7741"/>
    <cellStyle name="Moeda 16 3 2" xfId="16018"/>
    <cellStyle name="Moeda 16 4" xfId="3695"/>
    <cellStyle name="Moeda 16 4 2" xfId="11972"/>
    <cellStyle name="Moeda 16 5" xfId="9923"/>
    <cellStyle name="Moeda 17" xfId="1656"/>
    <cellStyle name="Moeda 17 2" xfId="5743"/>
    <cellStyle name="Moeda 17 2 2" xfId="14020"/>
    <cellStyle name="Moeda 17 3" xfId="7743"/>
    <cellStyle name="Moeda 17 3 2" xfId="16020"/>
    <cellStyle name="Moeda 17 4" xfId="3709"/>
    <cellStyle name="Moeda 17 4 2" xfId="11986"/>
    <cellStyle name="Moeda 17 5" xfId="9937"/>
    <cellStyle name="Moeda 18" xfId="1658"/>
    <cellStyle name="Moeda 18 2" xfId="5745"/>
    <cellStyle name="Moeda 18 2 2" xfId="14022"/>
    <cellStyle name="Moeda 18 3" xfId="7745"/>
    <cellStyle name="Moeda 18 3 2" xfId="16022"/>
    <cellStyle name="Moeda 18 4" xfId="3711"/>
    <cellStyle name="Moeda 18 4 2" xfId="11988"/>
    <cellStyle name="Moeda 18 5" xfId="9939"/>
    <cellStyle name="Moeda 19" xfId="1662"/>
    <cellStyle name="Moeda 19 2" xfId="5749"/>
    <cellStyle name="Moeda 19 2 2" xfId="14026"/>
    <cellStyle name="Moeda 19 3" xfId="7749"/>
    <cellStyle name="Moeda 19 3 2" xfId="16026"/>
    <cellStyle name="Moeda 19 4" xfId="3715"/>
    <cellStyle name="Moeda 19 4 2" xfId="11992"/>
    <cellStyle name="Moeda 19 5" xfId="9943"/>
    <cellStyle name="Moeda 2" xfId="495"/>
    <cellStyle name="Moeda 20" xfId="1663"/>
    <cellStyle name="Moeda 20 2" xfId="5750"/>
    <cellStyle name="Moeda 20 2 2" xfId="14027"/>
    <cellStyle name="Moeda 20 3" xfId="7750"/>
    <cellStyle name="Moeda 20 3 2" xfId="16027"/>
    <cellStyle name="Moeda 20 4" xfId="3716"/>
    <cellStyle name="Moeda 20 4 2" xfId="11993"/>
    <cellStyle name="Moeda 20 5" xfId="9944"/>
    <cellStyle name="Moeda 21" xfId="1664"/>
    <cellStyle name="Moeda 21 2" xfId="5751"/>
    <cellStyle name="Moeda 21 2 2" xfId="14028"/>
    <cellStyle name="Moeda 21 3" xfId="7751"/>
    <cellStyle name="Moeda 21 3 2" xfId="16028"/>
    <cellStyle name="Moeda 21 4" xfId="3717"/>
    <cellStyle name="Moeda 21 4 2" xfId="11994"/>
    <cellStyle name="Moeda 21 5" xfId="9945"/>
    <cellStyle name="Moeda 22" xfId="1665"/>
    <cellStyle name="Moeda 22 2" xfId="5752"/>
    <cellStyle name="Moeda 22 2 2" xfId="14029"/>
    <cellStyle name="Moeda 22 3" xfId="7752"/>
    <cellStyle name="Moeda 22 3 2" xfId="16029"/>
    <cellStyle name="Moeda 22 4" xfId="3718"/>
    <cellStyle name="Moeda 22 4 2" xfId="11995"/>
    <cellStyle name="Moeda 22 5" xfId="9946"/>
    <cellStyle name="Moeda 23" xfId="1661"/>
    <cellStyle name="Moeda 23 2" xfId="5748"/>
    <cellStyle name="Moeda 23 2 2" xfId="14025"/>
    <cellStyle name="Moeda 23 3" xfId="7748"/>
    <cellStyle name="Moeda 23 3 2" xfId="16025"/>
    <cellStyle name="Moeda 23 4" xfId="3714"/>
    <cellStyle name="Moeda 23 4 2" xfId="11991"/>
    <cellStyle name="Moeda 23 5" xfId="9942"/>
    <cellStyle name="Moeda 24" xfId="621"/>
    <cellStyle name="Moeda 24 2" xfId="4727"/>
    <cellStyle name="Moeda 24 2 2" xfId="13004"/>
    <cellStyle name="Moeda 24 3" xfId="6752"/>
    <cellStyle name="Moeda 24 3 2" xfId="15029"/>
    <cellStyle name="Moeda 24 4" xfId="2682"/>
    <cellStyle name="Moeda 24 4 2" xfId="10959"/>
    <cellStyle name="Moeda 24 5" xfId="8911"/>
    <cellStyle name="Moeda 25" xfId="1673"/>
    <cellStyle name="Moeda 25 2" xfId="5760"/>
    <cellStyle name="Moeda 25 2 2" xfId="14037"/>
    <cellStyle name="Moeda 25 3" xfId="7760"/>
    <cellStyle name="Moeda 25 3 2" xfId="16037"/>
    <cellStyle name="Moeda 25 4" xfId="3726"/>
    <cellStyle name="Moeda 25 4 2" xfId="12003"/>
    <cellStyle name="Moeda 25 5" xfId="9954"/>
    <cellStyle name="Moeda 26" xfId="4223"/>
    <cellStyle name="Moeda 26 2" xfId="12500"/>
    <cellStyle name="Moeda 27" xfId="6254"/>
    <cellStyle name="Moeda 27 2" xfId="14531"/>
    <cellStyle name="Moeda 28" xfId="2173"/>
    <cellStyle name="Moeda 28 2" xfId="10450"/>
    <cellStyle name="Moeda 29" xfId="2648"/>
    <cellStyle name="Moeda 29 2" xfId="10925"/>
    <cellStyle name="Moeda 3" xfId="496"/>
    <cellStyle name="Moeda 30" xfId="8279"/>
    <cellStyle name="Moeda 30 2" xfId="16556"/>
    <cellStyle name="Moeda 31" xfId="8315"/>
    <cellStyle name="Moeda 31 2" xfId="16592"/>
    <cellStyle name="Moeda 32" xfId="8254"/>
    <cellStyle name="Moeda 32 2" xfId="16531"/>
    <cellStyle name="Moeda 33" xfId="8321"/>
    <cellStyle name="Moeda 33 2" xfId="16598"/>
    <cellStyle name="Moeda 34" xfId="8292"/>
    <cellStyle name="Moeda 34 2" xfId="16569"/>
    <cellStyle name="Moeda 35" xfId="8405"/>
    <cellStyle name="Moeda 36" xfId="8878"/>
    <cellStyle name="Moeda 37" xfId="22"/>
    <cellStyle name="Moeda 4" xfId="30"/>
    <cellStyle name="Moeda 5" xfId="79"/>
    <cellStyle name="Moeda 5 2" xfId="1176"/>
    <cellStyle name="Moeda 5 3" xfId="666"/>
    <cellStyle name="Moeda 6" xfId="1129"/>
    <cellStyle name="Moeda 6 2" xfId="5221"/>
    <cellStyle name="Moeda 6 2 2" xfId="13498"/>
    <cellStyle name="Moeda 6 3" xfId="7246"/>
    <cellStyle name="Moeda 6 3 2" xfId="15523"/>
    <cellStyle name="Moeda 6 4" xfId="3186"/>
    <cellStyle name="Moeda 6 4 2" xfId="11463"/>
    <cellStyle name="Moeda 6 5" xfId="9414"/>
    <cellStyle name="Moeda 7" xfId="1149"/>
    <cellStyle name="Moeda 7 2" xfId="5241"/>
    <cellStyle name="Moeda 7 2 2" xfId="13518"/>
    <cellStyle name="Moeda 7 3" xfId="7266"/>
    <cellStyle name="Moeda 7 3 2" xfId="15543"/>
    <cellStyle name="Moeda 7 4" xfId="3206"/>
    <cellStyle name="Moeda 7 4 2" xfId="11483"/>
    <cellStyle name="Moeda 7 5" xfId="9434"/>
    <cellStyle name="Moeda 8" xfId="1627"/>
    <cellStyle name="Moeda 8 2" xfId="5714"/>
    <cellStyle name="Moeda 8 2 2" xfId="13991"/>
    <cellStyle name="Moeda 8 3" xfId="7734"/>
    <cellStyle name="Moeda 8 3 2" xfId="16011"/>
    <cellStyle name="Moeda 8 4" xfId="3680"/>
    <cellStyle name="Moeda 8 4 2" xfId="11957"/>
    <cellStyle name="Moeda 8 5" xfId="9908"/>
    <cellStyle name="Moeda 9" xfId="1628"/>
    <cellStyle name="Moeda 9 2" xfId="5715"/>
    <cellStyle name="Moeda 9 2 2" xfId="13992"/>
    <cellStyle name="Moeda 9 3" xfId="7735"/>
    <cellStyle name="Moeda 9 3 2" xfId="16012"/>
    <cellStyle name="Moeda 9 4" xfId="3681"/>
    <cellStyle name="Moeda 9 4 2" xfId="11958"/>
    <cellStyle name="Moeda 9 5" xfId="9909"/>
    <cellStyle name="Neutra 2" xfId="235"/>
    <cellStyle name="Neutra 3" xfId="239"/>
    <cellStyle name="Normal" xfId="0" builtinId="0"/>
    <cellStyle name="Normal 10" xfId="497"/>
    <cellStyle name="Normal 10 10" xfId="8817"/>
    <cellStyle name="Normal 10 2" xfId="498"/>
    <cellStyle name="Normal 10 2 2" xfId="7"/>
    <cellStyle name="Normal 10 2 3" xfId="1034"/>
    <cellStyle name="Normal 10 3" xfId="41"/>
    <cellStyle name="Normal 10 3 2" xfId="610"/>
    <cellStyle name="Normal 10 3 2 2" xfId="1142"/>
    <cellStyle name="Normal 10 3 2 2 2" xfId="5234"/>
    <cellStyle name="Normal 10 3 2 2 2 2" xfId="13511"/>
    <cellStyle name="Normal 10 3 2 2 3" xfId="7259"/>
    <cellStyle name="Normal 10 3 2 2 3 2" xfId="15536"/>
    <cellStyle name="Normal 10 3 2 2 4" xfId="3199"/>
    <cellStyle name="Normal 10 3 2 2 4 2" xfId="11476"/>
    <cellStyle name="Normal 10 3 2 2 5" xfId="9427"/>
    <cellStyle name="Normal 10 3 2 3" xfId="4716"/>
    <cellStyle name="Normal 10 3 2 3 2" xfId="12993"/>
    <cellStyle name="Normal 10 3 2 4" xfId="6741"/>
    <cellStyle name="Normal 10 3 2 4 2" xfId="15018"/>
    <cellStyle name="Normal 10 3 2 5" xfId="2671"/>
    <cellStyle name="Normal 10 3 2 5 2" xfId="10948"/>
    <cellStyle name="Normal 10 3 2 6" xfId="8900"/>
    <cellStyle name="Normal 10 3 3" xfId="634"/>
    <cellStyle name="Normal 10 3 3 2" xfId="4740"/>
    <cellStyle name="Normal 10 3 3 2 2" xfId="13017"/>
    <cellStyle name="Normal 10 3 3 3" xfId="6765"/>
    <cellStyle name="Normal 10 3 3 3 2" xfId="15042"/>
    <cellStyle name="Normal 10 3 3 4" xfId="2695"/>
    <cellStyle name="Normal 10 3 3 4 2" xfId="10972"/>
    <cellStyle name="Normal 10 3 3 5" xfId="8924"/>
    <cellStyle name="Normal 10 3 4" xfId="1686"/>
    <cellStyle name="Normal 10 3 4 2" xfId="5773"/>
    <cellStyle name="Normal 10 3 4 2 2" xfId="14050"/>
    <cellStyle name="Normal 10 3 4 3" xfId="7773"/>
    <cellStyle name="Normal 10 3 4 3 2" xfId="16050"/>
    <cellStyle name="Normal 10 3 4 4" xfId="3739"/>
    <cellStyle name="Normal 10 3 4 4 2" xfId="12016"/>
    <cellStyle name="Normal 10 3 4 5" xfId="9967"/>
    <cellStyle name="Normal 10 3 5" xfId="4236"/>
    <cellStyle name="Normal 10 3 5 2" xfId="12513"/>
    <cellStyle name="Normal 10 3 6" xfId="6267"/>
    <cellStyle name="Normal 10 3 6 2" xfId="14544"/>
    <cellStyle name="Normal 10 3 7" xfId="2186"/>
    <cellStyle name="Normal 10 3 7 2" xfId="10463"/>
    <cellStyle name="Normal 10 3 8" xfId="8418"/>
    <cellStyle name="Normal 10 4" xfId="1545"/>
    <cellStyle name="Normal 10 4 2" xfId="5634"/>
    <cellStyle name="Normal 10 4 2 2" xfId="13911"/>
    <cellStyle name="Normal 10 4 3" xfId="7656"/>
    <cellStyle name="Normal 10 4 3 2" xfId="15933"/>
    <cellStyle name="Normal 10 4 4" xfId="3600"/>
    <cellStyle name="Normal 10 4 4 2" xfId="11877"/>
    <cellStyle name="Normal 10 4 5" xfId="9828"/>
    <cellStyle name="Normal 10 5" xfId="1033"/>
    <cellStyle name="Normal 10 5 2" xfId="5135"/>
    <cellStyle name="Normal 10 5 2 2" xfId="13412"/>
    <cellStyle name="Normal 10 5 3" xfId="7160"/>
    <cellStyle name="Normal 10 5 3 2" xfId="15437"/>
    <cellStyle name="Normal 10 5 4" xfId="3093"/>
    <cellStyle name="Normal 10 5 4 2" xfId="11370"/>
    <cellStyle name="Normal 10 5 5" xfId="9321"/>
    <cellStyle name="Normal 10 6" xfId="2082"/>
    <cellStyle name="Normal 10 6 2" xfId="6168"/>
    <cellStyle name="Normal 10 6 2 2" xfId="14445"/>
    <cellStyle name="Normal 10 6 3" xfId="8168"/>
    <cellStyle name="Normal 10 6 3 2" xfId="16445"/>
    <cellStyle name="Normal 10 6 4" xfId="4135"/>
    <cellStyle name="Normal 10 6 4 2" xfId="12412"/>
    <cellStyle name="Normal 10 6 5" xfId="10363"/>
    <cellStyle name="Normal 10 7" xfId="4634"/>
    <cellStyle name="Normal 10 7 2" xfId="12911"/>
    <cellStyle name="Normal 10 8" xfId="6662"/>
    <cellStyle name="Normal 10 8 2" xfId="14939"/>
    <cellStyle name="Normal 10 9" xfId="2587"/>
    <cellStyle name="Normal 10 9 2" xfId="10864"/>
    <cellStyle name="Normal 11" xfId="102"/>
    <cellStyle name="Normal 11 2" xfId="499"/>
    <cellStyle name="Normal 11 2 2" xfId="1546"/>
    <cellStyle name="Normal 11 2 2 2" xfId="5635"/>
    <cellStyle name="Normal 11 2 2 2 2" xfId="13912"/>
    <cellStyle name="Normal 11 2 2 3" xfId="7657"/>
    <cellStyle name="Normal 11 2 2 3 2" xfId="15934"/>
    <cellStyle name="Normal 11 2 2 4" xfId="3601"/>
    <cellStyle name="Normal 11 2 2 4 2" xfId="11878"/>
    <cellStyle name="Normal 11 2 2 5" xfId="9829"/>
    <cellStyle name="Normal 11 2 3" xfId="1035"/>
    <cellStyle name="Normal 11 2 3 2" xfId="5136"/>
    <cellStyle name="Normal 11 2 3 2 2" xfId="13413"/>
    <cellStyle name="Normal 11 2 3 3" xfId="7161"/>
    <cellStyle name="Normal 11 2 3 3 2" xfId="15438"/>
    <cellStyle name="Normal 11 2 3 4" xfId="3094"/>
    <cellStyle name="Normal 11 2 3 4 2" xfId="11371"/>
    <cellStyle name="Normal 11 2 3 5" xfId="9322"/>
    <cellStyle name="Normal 11 2 4" xfId="2083"/>
    <cellStyle name="Normal 11 2 4 2" xfId="6169"/>
    <cellStyle name="Normal 11 2 4 2 2" xfId="14446"/>
    <cellStyle name="Normal 11 2 4 3" xfId="8169"/>
    <cellStyle name="Normal 11 2 4 3 2" xfId="16446"/>
    <cellStyle name="Normal 11 2 4 4" xfId="4136"/>
    <cellStyle name="Normal 11 2 4 4 2" xfId="12413"/>
    <cellStyle name="Normal 11 2 4 5" xfId="10364"/>
    <cellStyle name="Normal 11 2 5" xfId="4635"/>
    <cellStyle name="Normal 11 2 5 2" xfId="12912"/>
    <cellStyle name="Normal 11 2 6" xfId="6663"/>
    <cellStyle name="Normal 11 2 6 2" xfId="14940"/>
    <cellStyle name="Normal 11 2 7" xfId="2588"/>
    <cellStyle name="Normal 11 2 7 2" xfId="10865"/>
    <cellStyle name="Normal 11 2 8" xfId="8818"/>
    <cellStyle name="Normal 11 3" xfId="1199"/>
    <cellStyle name="Normal 11 3 2" xfId="5290"/>
    <cellStyle name="Normal 11 3 2 2" xfId="13567"/>
    <cellStyle name="Normal 11 3 3" xfId="7315"/>
    <cellStyle name="Normal 11 3 3 2" xfId="15592"/>
    <cellStyle name="Normal 11 3 4" xfId="3255"/>
    <cellStyle name="Normal 11 3 4 2" xfId="11532"/>
    <cellStyle name="Normal 11 3 5" xfId="9483"/>
    <cellStyle name="Normal 11 4" xfId="689"/>
    <cellStyle name="Normal 11 4 2" xfId="4794"/>
    <cellStyle name="Normal 11 4 2 2" xfId="13071"/>
    <cellStyle name="Normal 11 4 3" xfId="6819"/>
    <cellStyle name="Normal 11 4 3 2" xfId="15096"/>
    <cellStyle name="Normal 11 4 4" xfId="2749"/>
    <cellStyle name="Normal 11 4 4 2" xfId="11026"/>
    <cellStyle name="Normal 11 4 5" xfId="8978"/>
    <cellStyle name="Normal 11 5" xfId="1740"/>
    <cellStyle name="Normal 11 5 2" xfId="5827"/>
    <cellStyle name="Normal 11 5 2 2" xfId="14104"/>
    <cellStyle name="Normal 11 5 3" xfId="7827"/>
    <cellStyle name="Normal 11 5 3 2" xfId="16104"/>
    <cellStyle name="Normal 11 5 4" xfId="3793"/>
    <cellStyle name="Normal 11 5 4 2" xfId="12070"/>
    <cellStyle name="Normal 11 5 5" xfId="10021"/>
    <cellStyle name="Normal 11 6" xfId="4290"/>
    <cellStyle name="Normal 11 6 2" xfId="12567"/>
    <cellStyle name="Normal 11 7" xfId="6321"/>
    <cellStyle name="Normal 11 7 2" xfId="14598"/>
    <cellStyle name="Normal 11 8" xfId="2241"/>
    <cellStyle name="Normal 11 8 2" xfId="10518"/>
    <cellStyle name="Normal 11 9" xfId="8472"/>
    <cellStyle name="Normal 12" xfId="500"/>
    <cellStyle name="Normal 12 2" xfId="501"/>
    <cellStyle name="Normal 12 2 2" xfId="1548"/>
    <cellStyle name="Normal 12 2 2 2" xfId="5637"/>
    <cellStyle name="Normal 12 2 2 2 2" xfId="13914"/>
    <cellStyle name="Normal 12 2 2 3" xfId="7659"/>
    <cellStyle name="Normal 12 2 2 3 2" xfId="15936"/>
    <cellStyle name="Normal 12 2 2 4" xfId="3603"/>
    <cellStyle name="Normal 12 2 2 4 2" xfId="11880"/>
    <cellStyle name="Normal 12 2 2 5" xfId="9831"/>
    <cellStyle name="Normal 12 2 3" xfId="1037"/>
    <cellStyle name="Normal 12 2 3 2" xfId="5138"/>
    <cellStyle name="Normal 12 2 3 2 2" xfId="13415"/>
    <cellStyle name="Normal 12 2 3 3" xfId="7163"/>
    <cellStyle name="Normal 12 2 3 3 2" xfId="15440"/>
    <cellStyle name="Normal 12 2 3 4" xfId="3096"/>
    <cellStyle name="Normal 12 2 3 4 2" xfId="11373"/>
    <cellStyle name="Normal 12 2 3 5" xfId="9324"/>
    <cellStyle name="Normal 12 2 4" xfId="2085"/>
    <cellStyle name="Normal 12 2 4 2" xfId="6171"/>
    <cellStyle name="Normal 12 2 4 2 2" xfId="14448"/>
    <cellStyle name="Normal 12 2 4 3" xfId="8171"/>
    <cellStyle name="Normal 12 2 4 3 2" xfId="16448"/>
    <cellStyle name="Normal 12 2 4 4" xfId="4138"/>
    <cellStyle name="Normal 12 2 4 4 2" xfId="12415"/>
    <cellStyle name="Normal 12 2 4 5" xfId="10366"/>
    <cellStyle name="Normal 12 2 5" xfId="4637"/>
    <cellStyle name="Normal 12 2 5 2" xfId="12914"/>
    <cellStyle name="Normal 12 2 6" xfId="6665"/>
    <cellStyle name="Normal 12 2 6 2" xfId="14942"/>
    <cellStyle name="Normal 12 2 7" xfId="2590"/>
    <cellStyle name="Normal 12 2 7 2" xfId="10867"/>
    <cellStyle name="Normal 12 2 8" xfId="8820"/>
    <cellStyle name="Normal 12 3" xfId="1547"/>
    <cellStyle name="Normal 12 3 2" xfId="5636"/>
    <cellStyle name="Normal 12 3 2 2" xfId="13913"/>
    <cellStyle name="Normal 12 3 3" xfId="7658"/>
    <cellStyle name="Normal 12 3 3 2" xfId="15935"/>
    <cellStyle name="Normal 12 3 4" xfId="3602"/>
    <cellStyle name="Normal 12 3 4 2" xfId="11879"/>
    <cellStyle name="Normal 12 3 5" xfId="9830"/>
    <cellStyle name="Normal 12 4" xfId="1036"/>
    <cellStyle name="Normal 12 4 2" xfId="5137"/>
    <cellStyle name="Normal 12 4 2 2" xfId="13414"/>
    <cellStyle name="Normal 12 4 3" xfId="7162"/>
    <cellStyle name="Normal 12 4 3 2" xfId="15439"/>
    <cellStyle name="Normal 12 4 4" xfId="3095"/>
    <cellStyle name="Normal 12 4 4 2" xfId="11372"/>
    <cellStyle name="Normal 12 4 5" xfId="9323"/>
    <cellStyle name="Normal 12 5" xfId="2084"/>
    <cellStyle name="Normal 12 5 2" xfId="6170"/>
    <cellStyle name="Normal 12 5 2 2" xfId="14447"/>
    <cellStyle name="Normal 12 5 3" xfId="8170"/>
    <cellStyle name="Normal 12 5 3 2" xfId="16447"/>
    <cellStyle name="Normal 12 5 4" xfId="4137"/>
    <cellStyle name="Normal 12 5 4 2" xfId="12414"/>
    <cellStyle name="Normal 12 5 5" xfId="10365"/>
    <cellStyle name="Normal 12 6" xfId="4636"/>
    <cellStyle name="Normal 12 6 2" xfId="12913"/>
    <cellStyle name="Normal 12 7" xfId="6664"/>
    <cellStyle name="Normal 12 7 2" xfId="14941"/>
    <cellStyle name="Normal 12 8" xfId="2589"/>
    <cellStyle name="Normal 12 8 2" xfId="10866"/>
    <cellStyle name="Normal 12 9" xfId="8819"/>
    <cellStyle name="Normal 13" xfId="502"/>
    <cellStyle name="Normal 13 2" xfId="175"/>
    <cellStyle name="Normal 13 2 2" xfId="1269"/>
    <cellStyle name="Normal 13 2 2 2" xfId="5360"/>
    <cellStyle name="Normal 13 2 2 2 2" xfId="13637"/>
    <cellStyle name="Normal 13 2 2 3" xfId="7385"/>
    <cellStyle name="Normal 13 2 2 3 2" xfId="15662"/>
    <cellStyle name="Normal 13 2 2 4" xfId="3325"/>
    <cellStyle name="Normal 13 2 2 4 2" xfId="11602"/>
    <cellStyle name="Normal 13 2 2 5" xfId="9553"/>
    <cellStyle name="Normal 13 2 3" xfId="760"/>
    <cellStyle name="Normal 13 2 3 2" xfId="4864"/>
    <cellStyle name="Normal 13 2 3 2 2" xfId="13141"/>
    <cellStyle name="Normal 13 2 3 3" xfId="6889"/>
    <cellStyle name="Normal 13 2 3 3 2" xfId="15166"/>
    <cellStyle name="Normal 13 2 3 4" xfId="2820"/>
    <cellStyle name="Normal 13 2 3 4 2" xfId="11097"/>
    <cellStyle name="Normal 13 2 3 5" xfId="9049"/>
    <cellStyle name="Normal 13 2 4" xfId="1810"/>
    <cellStyle name="Normal 13 2 4 2" xfId="5897"/>
    <cellStyle name="Normal 13 2 4 2 2" xfId="14174"/>
    <cellStyle name="Normal 13 2 4 3" xfId="7897"/>
    <cellStyle name="Normal 13 2 4 3 2" xfId="16174"/>
    <cellStyle name="Normal 13 2 4 4" xfId="3863"/>
    <cellStyle name="Normal 13 2 4 4 2" xfId="12140"/>
    <cellStyle name="Normal 13 2 4 5" xfId="10091"/>
    <cellStyle name="Normal 13 2 5" xfId="4360"/>
    <cellStyle name="Normal 13 2 5 2" xfId="12637"/>
    <cellStyle name="Normal 13 2 6" xfId="6391"/>
    <cellStyle name="Normal 13 2 6 2" xfId="14668"/>
    <cellStyle name="Normal 13 2 7" xfId="2311"/>
    <cellStyle name="Normal 13 2 7 2" xfId="10588"/>
    <cellStyle name="Normal 13 2 8" xfId="8542"/>
    <cellStyle name="Normal 13 3" xfId="1549"/>
    <cellStyle name="Normal 13 3 2" xfId="5638"/>
    <cellStyle name="Normal 13 3 2 2" xfId="13915"/>
    <cellStyle name="Normal 13 3 3" xfId="7660"/>
    <cellStyle name="Normal 13 3 3 2" xfId="15937"/>
    <cellStyle name="Normal 13 3 4" xfId="3604"/>
    <cellStyle name="Normal 13 3 4 2" xfId="11881"/>
    <cellStyle name="Normal 13 3 5" xfId="9832"/>
    <cellStyle name="Normal 13 4" xfId="1038"/>
    <cellStyle name="Normal 13 4 2" xfId="5139"/>
    <cellStyle name="Normal 13 4 2 2" xfId="13416"/>
    <cellStyle name="Normal 13 4 3" xfId="7164"/>
    <cellStyle name="Normal 13 4 3 2" xfId="15441"/>
    <cellStyle name="Normal 13 4 4" xfId="3097"/>
    <cellStyle name="Normal 13 4 4 2" xfId="11374"/>
    <cellStyle name="Normal 13 4 5" xfId="9325"/>
    <cellStyle name="Normal 13 5" xfId="2086"/>
    <cellStyle name="Normal 13 5 2" xfId="6172"/>
    <cellStyle name="Normal 13 5 2 2" xfId="14449"/>
    <cellStyle name="Normal 13 5 3" xfId="8172"/>
    <cellStyle name="Normal 13 5 3 2" xfId="16449"/>
    <cellStyle name="Normal 13 5 4" xfId="4139"/>
    <cellStyle name="Normal 13 5 4 2" xfId="12416"/>
    <cellStyle name="Normal 13 5 5" xfId="10367"/>
    <cellStyle name="Normal 13 6" xfId="4638"/>
    <cellStyle name="Normal 13 6 2" xfId="12915"/>
    <cellStyle name="Normal 13 7" xfId="6666"/>
    <cellStyle name="Normal 13 7 2" xfId="14943"/>
    <cellStyle name="Normal 13 8" xfId="2591"/>
    <cellStyle name="Normal 13 8 2" xfId="10868"/>
    <cellStyle name="Normal 13 9" xfId="8821"/>
    <cellStyle name="Normal 14" xfId="34"/>
    <cellStyle name="Normal 14 2" xfId="452"/>
    <cellStyle name="Normal 14 2 2" xfId="1519"/>
    <cellStyle name="Normal 14 2 2 2" xfId="5609"/>
    <cellStyle name="Normal 14 2 2 2 2" xfId="13886"/>
    <cellStyle name="Normal 14 2 2 3" xfId="7633"/>
    <cellStyle name="Normal 14 2 2 3 2" xfId="15910"/>
    <cellStyle name="Normal 14 2 2 4" xfId="3575"/>
    <cellStyle name="Normal 14 2 2 4 2" xfId="11852"/>
    <cellStyle name="Normal 14 2 2 5" xfId="9803"/>
    <cellStyle name="Normal 14 2 3" xfId="1009"/>
    <cellStyle name="Normal 14 2 3 2" xfId="5112"/>
    <cellStyle name="Normal 14 2 3 2 2" xfId="13389"/>
    <cellStyle name="Normal 14 2 3 3" xfId="7137"/>
    <cellStyle name="Normal 14 2 3 3 2" xfId="15414"/>
    <cellStyle name="Normal 14 2 3 4" xfId="3069"/>
    <cellStyle name="Normal 14 2 3 4 2" xfId="11346"/>
    <cellStyle name="Normal 14 2 3 5" xfId="9298"/>
    <cellStyle name="Normal 14 2 4" xfId="2059"/>
    <cellStyle name="Normal 14 2 4 2" xfId="6145"/>
    <cellStyle name="Normal 14 2 4 2 2" xfId="14422"/>
    <cellStyle name="Normal 14 2 4 3" xfId="8145"/>
    <cellStyle name="Normal 14 2 4 3 2" xfId="16422"/>
    <cellStyle name="Normal 14 2 4 4" xfId="4112"/>
    <cellStyle name="Normal 14 2 4 4 2" xfId="12389"/>
    <cellStyle name="Normal 14 2 4 5" xfId="10340"/>
    <cellStyle name="Normal 14 2 5" xfId="4609"/>
    <cellStyle name="Normal 14 2 5 2" xfId="12886"/>
    <cellStyle name="Normal 14 2 6" xfId="6639"/>
    <cellStyle name="Normal 14 2 6 2" xfId="14916"/>
    <cellStyle name="Normal 14 2 7" xfId="2562"/>
    <cellStyle name="Normal 14 2 7 2" xfId="10839"/>
    <cellStyle name="Normal 14 2 8" xfId="8792"/>
    <cellStyle name="Normal 14 3" xfId="1137"/>
    <cellStyle name="Normal 14 3 2" xfId="5229"/>
    <cellStyle name="Normal 14 3 2 2" xfId="13506"/>
    <cellStyle name="Normal 14 3 3" xfId="7254"/>
    <cellStyle name="Normal 14 3 3 2" xfId="15531"/>
    <cellStyle name="Normal 14 3 4" xfId="3194"/>
    <cellStyle name="Normal 14 3 4 2" xfId="11471"/>
    <cellStyle name="Normal 14 3 5" xfId="9422"/>
    <cellStyle name="Normal 14 4" xfId="629"/>
    <cellStyle name="Normal 14 4 2" xfId="4735"/>
    <cellStyle name="Normal 14 4 2 2" xfId="13012"/>
    <cellStyle name="Normal 14 4 3" xfId="6760"/>
    <cellStyle name="Normal 14 4 3 2" xfId="15037"/>
    <cellStyle name="Normal 14 4 4" xfId="2690"/>
    <cellStyle name="Normal 14 4 4 2" xfId="10967"/>
    <cellStyle name="Normal 14 4 5" xfId="8919"/>
    <cellStyle name="Normal 14 5" xfId="1681"/>
    <cellStyle name="Normal 14 5 2" xfId="5768"/>
    <cellStyle name="Normal 14 5 2 2" xfId="14045"/>
    <cellStyle name="Normal 14 5 3" xfId="7768"/>
    <cellStyle name="Normal 14 5 3 2" xfId="16045"/>
    <cellStyle name="Normal 14 5 4" xfId="3734"/>
    <cellStyle name="Normal 14 5 4 2" xfId="12011"/>
    <cellStyle name="Normal 14 5 5" xfId="9962"/>
    <cellStyle name="Normal 14 6" xfId="4231"/>
    <cellStyle name="Normal 14 6 2" xfId="12508"/>
    <cellStyle name="Normal 14 7" xfId="6262"/>
    <cellStyle name="Normal 14 7 2" xfId="14539"/>
    <cellStyle name="Normal 14 8" xfId="2181"/>
    <cellStyle name="Normal 14 8 2" xfId="10458"/>
    <cellStyle name="Normal 14 9" xfId="8413"/>
    <cellStyle name="Normal 15" xfId="504"/>
    <cellStyle name="Normal 15 2" xfId="505"/>
    <cellStyle name="Normal 15 2 2" xfId="1552"/>
    <cellStyle name="Normal 15 2 2 2" xfId="5641"/>
    <cellStyle name="Normal 15 2 2 2 2" xfId="13918"/>
    <cellStyle name="Normal 15 2 2 3" xfId="7663"/>
    <cellStyle name="Normal 15 2 2 3 2" xfId="15940"/>
    <cellStyle name="Normal 15 2 2 4" xfId="3607"/>
    <cellStyle name="Normal 15 2 2 4 2" xfId="11884"/>
    <cellStyle name="Normal 15 2 2 5" xfId="9835"/>
    <cellStyle name="Normal 15 2 3" xfId="1041"/>
    <cellStyle name="Normal 15 2 3 2" xfId="5142"/>
    <cellStyle name="Normal 15 2 3 2 2" xfId="13419"/>
    <cellStyle name="Normal 15 2 3 3" xfId="7167"/>
    <cellStyle name="Normal 15 2 3 3 2" xfId="15444"/>
    <cellStyle name="Normal 15 2 3 4" xfId="3100"/>
    <cellStyle name="Normal 15 2 3 4 2" xfId="11377"/>
    <cellStyle name="Normal 15 2 3 5" xfId="9328"/>
    <cellStyle name="Normal 15 2 4" xfId="2089"/>
    <cellStyle name="Normal 15 2 4 2" xfId="6175"/>
    <cellStyle name="Normal 15 2 4 2 2" xfId="14452"/>
    <cellStyle name="Normal 15 2 4 3" xfId="8175"/>
    <cellStyle name="Normal 15 2 4 3 2" xfId="16452"/>
    <cellStyle name="Normal 15 2 4 4" xfId="4142"/>
    <cellStyle name="Normal 15 2 4 4 2" xfId="12419"/>
    <cellStyle name="Normal 15 2 4 5" xfId="10370"/>
    <cellStyle name="Normal 15 2 5" xfId="4641"/>
    <cellStyle name="Normal 15 2 5 2" xfId="12918"/>
    <cellStyle name="Normal 15 2 6" xfId="6669"/>
    <cellStyle name="Normal 15 2 6 2" xfId="14946"/>
    <cellStyle name="Normal 15 2 7" xfId="2594"/>
    <cellStyle name="Normal 15 2 7 2" xfId="10871"/>
    <cellStyle name="Normal 15 2 8" xfId="8824"/>
    <cellStyle name="Normal 15 3" xfId="1551"/>
    <cellStyle name="Normal 15 3 2" xfId="5640"/>
    <cellStyle name="Normal 15 3 2 2" xfId="13917"/>
    <cellStyle name="Normal 15 3 3" xfId="7662"/>
    <cellStyle name="Normal 15 3 3 2" xfId="15939"/>
    <cellStyle name="Normal 15 3 4" xfId="3606"/>
    <cellStyle name="Normal 15 3 4 2" xfId="11883"/>
    <cellStyle name="Normal 15 3 5" xfId="9834"/>
    <cellStyle name="Normal 15 4" xfId="1040"/>
    <cellStyle name="Normal 15 4 2" xfId="5141"/>
    <cellStyle name="Normal 15 4 2 2" xfId="13418"/>
    <cellStyle name="Normal 15 4 3" xfId="7166"/>
    <cellStyle name="Normal 15 4 3 2" xfId="15443"/>
    <cellStyle name="Normal 15 4 4" xfId="3099"/>
    <cellStyle name="Normal 15 4 4 2" xfId="11376"/>
    <cellStyle name="Normal 15 4 5" xfId="9327"/>
    <cellStyle name="Normal 15 5" xfId="2088"/>
    <cellStyle name="Normal 15 5 2" xfId="6174"/>
    <cellStyle name="Normal 15 5 2 2" xfId="14451"/>
    <cellStyle name="Normal 15 5 3" xfId="8174"/>
    <cellStyle name="Normal 15 5 3 2" xfId="16451"/>
    <cellStyle name="Normal 15 5 4" xfId="4141"/>
    <cellStyle name="Normal 15 5 4 2" xfId="12418"/>
    <cellStyle name="Normal 15 5 5" xfId="10369"/>
    <cellStyle name="Normal 15 6" xfId="4640"/>
    <cellStyle name="Normal 15 6 2" xfId="12917"/>
    <cellStyle name="Normal 15 7" xfId="6668"/>
    <cellStyle name="Normal 15 7 2" xfId="14945"/>
    <cellStyle name="Normal 15 8" xfId="2593"/>
    <cellStyle name="Normal 15 8 2" xfId="10870"/>
    <cellStyle name="Normal 15 9" xfId="8823"/>
    <cellStyle name="Normal 16" xfId="420"/>
    <cellStyle name="Normal 16 2" xfId="506"/>
    <cellStyle name="Normal 16 2 2" xfId="1553"/>
    <cellStyle name="Normal 16 2 2 2" xfId="5642"/>
    <cellStyle name="Normal 16 2 2 2 2" xfId="13919"/>
    <cellStyle name="Normal 16 2 2 3" xfId="7664"/>
    <cellStyle name="Normal 16 2 2 3 2" xfId="15941"/>
    <cellStyle name="Normal 16 2 2 4" xfId="3608"/>
    <cellStyle name="Normal 16 2 2 4 2" xfId="11885"/>
    <cellStyle name="Normal 16 2 2 5" xfId="9836"/>
    <cellStyle name="Normal 16 2 3" xfId="1042"/>
    <cellStyle name="Normal 16 2 3 2" xfId="5143"/>
    <cellStyle name="Normal 16 2 3 2 2" xfId="13420"/>
    <cellStyle name="Normal 16 2 3 3" xfId="7168"/>
    <cellStyle name="Normal 16 2 3 3 2" xfId="15445"/>
    <cellStyle name="Normal 16 2 3 4" xfId="3101"/>
    <cellStyle name="Normal 16 2 3 4 2" xfId="11378"/>
    <cellStyle name="Normal 16 2 3 5" xfId="9329"/>
    <cellStyle name="Normal 16 2 4" xfId="2090"/>
    <cellStyle name="Normal 16 2 4 2" xfId="6176"/>
    <cellStyle name="Normal 16 2 4 2 2" xfId="14453"/>
    <cellStyle name="Normal 16 2 4 3" xfId="8176"/>
    <cellStyle name="Normal 16 2 4 3 2" xfId="16453"/>
    <cellStyle name="Normal 16 2 4 4" xfId="4143"/>
    <cellStyle name="Normal 16 2 4 4 2" xfId="12420"/>
    <cellStyle name="Normal 16 2 4 5" xfId="10371"/>
    <cellStyle name="Normal 16 2 5" xfId="4642"/>
    <cellStyle name="Normal 16 2 5 2" xfId="12919"/>
    <cellStyle name="Normal 16 2 6" xfId="6670"/>
    <cellStyle name="Normal 16 2 6 2" xfId="14947"/>
    <cellStyle name="Normal 16 2 7" xfId="2595"/>
    <cellStyle name="Normal 16 2 7 2" xfId="10872"/>
    <cellStyle name="Normal 16 2 8" xfId="8825"/>
    <cellStyle name="Normal 16 3" xfId="1493"/>
    <cellStyle name="Normal 16 3 2" xfId="5583"/>
    <cellStyle name="Normal 16 3 2 2" xfId="13860"/>
    <cellStyle name="Normal 16 3 3" xfId="7607"/>
    <cellStyle name="Normal 16 3 3 2" xfId="15884"/>
    <cellStyle name="Normal 16 3 4" xfId="3549"/>
    <cellStyle name="Normal 16 3 4 2" xfId="11826"/>
    <cellStyle name="Normal 16 3 5" xfId="9777"/>
    <cellStyle name="Normal 16 4" xfId="983"/>
    <cellStyle name="Normal 16 4 2" xfId="5086"/>
    <cellStyle name="Normal 16 4 2 2" xfId="13363"/>
    <cellStyle name="Normal 16 4 3" xfId="7111"/>
    <cellStyle name="Normal 16 4 3 2" xfId="15388"/>
    <cellStyle name="Normal 16 4 4" xfId="3043"/>
    <cellStyle name="Normal 16 4 4 2" xfId="11320"/>
    <cellStyle name="Normal 16 4 5" xfId="9272"/>
    <cellStyle name="Normal 16 5" xfId="2033"/>
    <cellStyle name="Normal 16 5 2" xfId="6119"/>
    <cellStyle name="Normal 16 5 2 2" xfId="14396"/>
    <cellStyle name="Normal 16 5 3" xfId="8119"/>
    <cellStyle name="Normal 16 5 3 2" xfId="16396"/>
    <cellStyle name="Normal 16 5 4" xfId="4086"/>
    <cellStyle name="Normal 16 5 4 2" xfId="12363"/>
    <cellStyle name="Normal 16 5 5" xfId="10314"/>
    <cellStyle name="Normal 16 6" xfId="4583"/>
    <cellStyle name="Normal 16 6 2" xfId="12860"/>
    <cellStyle name="Normal 16 7" xfId="6613"/>
    <cellStyle name="Normal 16 7 2" xfId="14890"/>
    <cellStyle name="Normal 16 8" xfId="2536"/>
    <cellStyle name="Normal 16 8 2" xfId="10813"/>
    <cellStyle name="Normal 16 9" xfId="8766"/>
    <cellStyle name="Normal 17" xfId="508"/>
    <cellStyle name="Normal 17 2" xfId="509"/>
    <cellStyle name="Normal 17 2 2" xfId="1556"/>
    <cellStyle name="Normal 17 2 2 2" xfId="5645"/>
    <cellStyle name="Normal 17 2 2 2 2" xfId="13922"/>
    <cellStyle name="Normal 17 2 2 3" xfId="7667"/>
    <cellStyle name="Normal 17 2 2 3 2" xfId="15944"/>
    <cellStyle name="Normal 17 2 2 4" xfId="3611"/>
    <cellStyle name="Normal 17 2 2 4 2" xfId="11888"/>
    <cellStyle name="Normal 17 2 2 5" xfId="9839"/>
    <cellStyle name="Normal 17 2 3" xfId="1045"/>
    <cellStyle name="Normal 17 2 3 2" xfId="5146"/>
    <cellStyle name="Normal 17 2 3 2 2" xfId="13423"/>
    <cellStyle name="Normal 17 2 3 3" xfId="7171"/>
    <cellStyle name="Normal 17 2 3 3 2" xfId="15448"/>
    <cellStyle name="Normal 17 2 3 4" xfId="3104"/>
    <cellStyle name="Normal 17 2 3 4 2" xfId="11381"/>
    <cellStyle name="Normal 17 2 3 5" xfId="9332"/>
    <cellStyle name="Normal 17 2 4" xfId="2093"/>
    <cellStyle name="Normal 17 2 4 2" xfId="6179"/>
    <cellStyle name="Normal 17 2 4 2 2" xfId="14456"/>
    <cellStyle name="Normal 17 2 4 3" xfId="8179"/>
    <cellStyle name="Normal 17 2 4 3 2" xfId="16456"/>
    <cellStyle name="Normal 17 2 4 4" xfId="4146"/>
    <cellStyle name="Normal 17 2 4 4 2" xfId="12423"/>
    <cellStyle name="Normal 17 2 4 5" xfId="10374"/>
    <cellStyle name="Normal 17 2 5" xfId="4645"/>
    <cellStyle name="Normal 17 2 5 2" xfId="12922"/>
    <cellStyle name="Normal 17 2 6" xfId="6673"/>
    <cellStyle name="Normal 17 2 6 2" xfId="14950"/>
    <cellStyle name="Normal 17 2 7" xfId="2598"/>
    <cellStyle name="Normal 17 2 7 2" xfId="10875"/>
    <cellStyle name="Normal 17 2 8" xfId="8828"/>
    <cellStyle name="Normal 17 3" xfId="1555"/>
    <cellStyle name="Normal 17 3 2" xfId="5644"/>
    <cellStyle name="Normal 17 3 2 2" xfId="13921"/>
    <cellStyle name="Normal 17 3 3" xfId="7666"/>
    <cellStyle name="Normal 17 3 3 2" xfId="15943"/>
    <cellStyle name="Normal 17 3 4" xfId="3610"/>
    <cellStyle name="Normal 17 3 4 2" xfId="11887"/>
    <cellStyle name="Normal 17 3 5" xfId="9838"/>
    <cellStyle name="Normal 17 4" xfId="1044"/>
    <cellStyle name="Normal 17 4 2" xfId="5145"/>
    <cellStyle name="Normal 17 4 2 2" xfId="13422"/>
    <cellStyle name="Normal 17 4 3" xfId="7170"/>
    <cellStyle name="Normal 17 4 3 2" xfId="15447"/>
    <cellStyle name="Normal 17 4 4" xfId="3103"/>
    <cellStyle name="Normal 17 4 4 2" xfId="11380"/>
    <cellStyle name="Normal 17 4 5" xfId="9331"/>
    <cellStyle name="Normal 17 5" xfId="2092"/>
    <cellStyle name="Normal 17 5 2" xfId="6178"/>
    <cellStyle name="Normal 17 5 2 2" xfId="14455"/>
    <cellStyle name="Normal 17 5 3" xfId="8178"/>
    <cellStyle name="Normal 17 5 3 2" xfId="16455"/>
    <cellStyle name="Normal 17 5 4" xfId="4145"/>
    <cellStyle name="Normal 17 5 4 2" xfId="12422"/>
    <cellStyle name="Normal 17 5 5" xfId="10373"/>
    <cellStyle name="Normal 17 6" xfId="4644"/>
    <cellStyle name="Normal 17 6 2" xfId="12921"/>
    <cellStyle name="Normal 17 7" xfId="6672"/>
    <cellStyle name="Normal 17 7 2" xfId="14949"/>
    <cellStyle name="Normal 17 8" xfId="2597"/>
    <cellStyle name="Normal 17 8 2" xfId="10874"/>
    <cellStyle name="Normal 17 9" xfId="8827"/>
    <cellStyle name="Normal 18" xfId="511"/>
    <cellStyle name="Normal 18 2" xfId="220"/>
    <cellStyle name="Normal 18 2 2" xfId="1313"/>
    <cellStyle name="Normal 18 2 2 2" xfId="5403"/>
    <cellStyle name="Normal 18 2 2 2 2" xfId="13680"/>
    <cellStyle name="Normal 18 2 2 3" xfId="7428"/>
    <cellStyle name="Normal 18 2 2 3 2" xfId="15705"/>
    <cellStyle name="Normal 18 2 2 4" xfId="3369"/>
    <cellStyle name="Normal 18 2 2 4 2" xfId="11646"/>
    <cellStyle name="Normal 18 2 2 5" xfId="9597"/>
    <cellStyle name="Normal 18 2 3" xfId="804"/>
    <cellStyle name="Normal 18 2 3 2" xfId="4907"/>
    <cellStyle name="Normal 18 2 3 2 2" xfId="13184"/>
    <cellStyle name="Normal 18 2 3 3" xfId="6932"/>
    <cellStyle name="Normal 18 2 3 3 2" xfId="15209"/>
    <cellStyle name="Normal 18 2 3 4" xfId="2864"/>
    <cellStyle name="Normal 18 2 3 4 2" xfId="11141"/>
    <cellStyle name="Normal 18 2 3 5" xfId="9093"/>
    <cellStyle name="Normal 18 2 4" xfId="1854"/>
    <cellStyle name="Normal 18 2 4 2" xfId="5940"/>
    <cellStyle name="Normal 18 2 4 2 2" xfId="14217"/>
    <cellStyle name="Normal 18 2 4 3" xfId="7940"/>
    <cellStyle name="Normal 18 2 4 3 2" xfId="16217"/>
    <cellStyle name="Normal 18 2 4 4" xfId="3907"/>
    <cellStyle name="Normal 18 2 4 4 2" xfId="12184"/>
    <cellStyle name="Normal 18 2 4 5" xfId="10135"/>
    <cellStyle name="Normal 18 2 5" xfId="4403"/>
    <cellStyle name="Normal 18 2 5 2" xfId="12680"/>
    <cellStyle name="Normal 18 2 6" xfId="6434"/>
    <cellStyle name="Normal 18 2 6 2" xfId="14711"/>
    <cellStyle name="Normal 18 2 7" xfId="2355"/>
    <cellStyle name="Normal 18 2 7 2" xfId="10632"/>
    <cellStyle name="Normal 18 2 8" xfId="8586"/>
    <cellStyle name="Normal 18 3" xfId="1558"/>
    <cellStyle name="Normal 18 3 2" xfId="5647"/>
    <cellStyle name="Normal 18 3 2 2" xfId="13924"/>
    <cellStyle name="Normal 18 3 3" xfId="7669"/>
    <cellStyle name="Normal 18 3 3 2" xfId="15946"/>
    <cellStyle name="Normal 18 3 4" xfId="3613"/>
    <cellStyle name="Normal 18 3 4 2" xfId="11890"/>
    <cellStyle name="Normal 18 3 5" xfId="9841"/>
    <cellStyle name="Normal 18 4" xfId="1047"/>
    <cellStyle name="Normal 18 4 2" xfId="5148"/>
    <cellStyle name="Normal 18 4 2 2" xfId="13425"/>
    <cellStyle name="Normal 18 4 3" xfId="7173"/>
    <cellStyle name="Normal 18 4 3 2" xfId="15450"/>
    <cellStyle name="Normal 18 4 4" xfId="3106"/>
    <cellStyle name="Normal 18 4 4 2" xfId="11383"/>
    <cellStyle name="Normal 18 4 5" xfId="9334"/>
    <cellStyle name="Normal 18 5" xfId="2095"/>
    <cellStyle name="Normal 18 5 2" xfId="6181"/>
    <cellStyle name="Normal 18 5 2 2" xfId="14458"/>
    <cellStyle name="Normal 18 5 3" xfId="8181"/>
    <cellStyle name="Normal 18 5 3 2" xfId="16458"/>
    <cellStyle name="Normal 18 5 4" xfId="4148"/>
    <cellStyle name="Normal 18 5 4 2" xfId="12425"/>
    <cellStyle name="Normal 18 5 5" xfId="10376"/>
    <cellStyle name="Normal 18 6" xfId="4647"/>
    <cellStyle name="Normal 18 6 2" xfId="12924"/>
    <cellStyle name="Normal 18 7" xfId="6675"/>
    <cellStyle name="Normal 18 7 2" xfId="14952"/>
    <cellStyle name="Normal 18 8" xfId="2600"/>
    <cellStyle name="Normal 18 8 2" xfId="10877"/>
    <cellStyle name="Normal 18 9" xfId="8830"/>
    <cellStyle name="Normal 19" xfId="126"/>
    <cellStyle name="Normal 19 2" xfId="133"/>
    <cellStyle name="Normal 19 2 2" xfId="1227"/>
    <cellStyle name="Normal 19 2 2 2" xfId="5318"/>
    <cellStyle name="Normal 19 2 2 2 2" xfId="13595"/>
    <cellStyle name="Normal 19 2 2 3" xfId="7343"/>
    <cellStyle name="Normal 19 2 2 3 2" xfId="15620"/>
    <cellStyle name="Normal 19 2 2 4" xfId="3283"/>
    <cellStyle name="Normal 19 2 2 4 2" xfId="11560"/>
    <cellStyle name="Normal 19 2 2 5" xfId="9511"/>
    <cellStyle name="Normal 19 2 3" xfId="718"/>
    <cellStyle name="Normal 19 2 3 2" xfId="4822"/>
    <cellStyle name="Normal 19 2 3 2 2" xfId="13099"/>
    <cellStyle name="Normal 19 2 3 3" xfId="6847"/>
    <cellStyle name="Normal 19 2 3 3 2" xfId="15124"/>
    <cellStyle name="Normal 19 2 3 4" xfId="2778"/>
    <cellStyle name="Normal 19 2 3 4 2" xfId="11055"/>
    <cellStyle name="Normal 19 2 3 5" xfId="9007"/>
    <cellStyle name="Normal 19 2 4" xfId="1768"/>
    <cellStyle name="Normal 19 2 4 2" xfId="5855"/>
    <cellStyle name="Normal 19 2 4 2 2" xfId="14132"/>
    <cellStyle name="Normal 19 2 4 3" xfId="7855"/>
    <cellStyle name="Normal 19 2 4 3 2" xfId="16132"/>
    <cellStyle name="Normal 19 2 4 4" xfId="3821"/>
    <cellStyle name="Normal 19 2 4 4 2" xfId="12098"/>
    <cellStyle name="Normal 19 2 4 5" xfId="10049"/>
    <cellStyle name="Normal 19 2 5" xfId="4318"/>
    <cellStyle name="Normal 19 2 5 2" xfId="12595"/>
    <cellStyle name="Normal 19 2 6" xfId="6349"/>
    <cellStyle name="Normal 19 2 6 2" xfId="14626"/>
    <cellStyle name="Normal 19 2 7" xfId="2269"/>
    <cellStyle name="Normal 19 2 7 2" xfId="10546"/>
    <cellStyle name="Normal 19 2 8" xfId="8500"/>
    <cellStyle name="Normal 19 3" xfId="1221"/>
    <cellStyle name="Normal 19 3 2" xfId="5312"/>
    <cellStyle name="Normal 19 3 2 2" xfId="13589"/>
    <cellStyle name="Normal 19 3 3" xfId="7337"/>
    <cellStyle name="Normal 19 3 3 2" xfId="15614"/>
    <cellStyle name="Normal 19 3 4" xfId="3277"/>
    <cellStyle name="Normal 19 3 4 2" xfId="11554"/>
    <cellStyle name="Normal 19 3 5" xfId="9505"/>
    <cellStyle name="Normal 19 4" xfId="711"/>
    <cellStyle name="Normal 19 4 2" xfId="4816"/>
    <cellStyle name="Normal 19 4 2 2" xfId="13093"/>
    <cellStyle name="Normal 19 4 3" xfId="6841"/>
    <cellStyle name="Normal 19 4 3 2" xfId="15118"/>
    <cellStyle name="Normal 19 4 4" xfId="2771"/>
    <cellStyle name="Normal 19 4 4 2" xfId="11048"/>
    <cellStyle name="Normal 19 4 5" xfId="9000"/>
    <cellStyle name="Normal 19 5" xfId="1762"/>
    <cellStyle name="Normal 19 5 2" xfId="5849"/>
    <cellStyle name="Normal 19 5 2 2" xfId="14126"/>
    <cellStyle name="Normal 19 5 3" xfId="7849"/>
    <cellStyle name="Normal 19 5 3 2" xfId="16126"/>
    <cellStyle name="Normal 19 5 4" xfId="3815"/>
    <cellStyle name="Normal 19 5 4 2" xfId="12092"/>
    <cellStyle name="Normal 19 5 5" xfId="10043"/>
    <cellStyle name="Normal 19 6" xfId="4312"/>
    <cellStyle name="Normal 19 6 2" xfId="12589"/>
    <cellStyle name="Normal 19 7" xfId="6343"/>
    <cellStyle name="Normal 19 7 2" xfId="14620"/>
    <cellStyle name="Normal 19 8" xfId="2263"/>
    <cellStyle name="Normal 19 8 2" xfId="10540"/>
    <cellStyle name="Normal 19 9" xfId="8494"/>
    <cellStyle name="Normal 2" xfId="10"/>
    <cellStyle name="Normal 2 10" xfId="477"/>
    <cellStyle name="Normal 2 2" xfId="512"/>
    <cellStyle name="Normal 2 2 2" xfId="513"/>
    <cellStyle name="Normal 2 2 2 2" xfId="1560"/>
    <cellStyle name="Normal 2 2 2 2 2" xfId="5649"/>
    <cellStyle name="Normal 2 2 2 2 2 2" xfId="13926"/>
    <cellStyle name="Normal 2 2 2 2 3" xfId="7671"/>
    <cellStyle name="Normal 2 2 2 2 3 2" xfId="15948"/>
    <cellStyle name="Normal 2 2 2 2 4" xfId="3615"/>
    <cellStyle name="Normal 2 2 2 2 4 2" xfId="11892"/>
    <cellStyle name="Normal 2 2 2 2 5" xfId="9843"/>
    <cellStyle name="Normal 2 2 2 3" xfId="1049"/>
    <cellStyle name="Normal 2 2 2 3 2" xfId="5150"/>
    <cellStyle name="Normal 2 2 2 3 2 2" xfId="13427"/>
    <cellStyle name="Normal 2 2 2 3 3" xfId="7175"/>
    <cellStyle name="Normal 2 2 2 3 3 2" xfId="15452"/>
    <cellStyle name="Normal 2 2 2 3 4" xfId="3108"/>
    <cellStyle name="Normal 2 2 2 3 4 2" xfId="11385"/>
    <cellStyle name="Normal 2 2 2 3 5" xfId="9336"/>
    <cellStyle name="Normal 2 2 2 4" xfId="2097"/>
    <cellStyle name="Normal 2 2 2 4 2" xfId="6183"/>
    <cellStyle name="Normal 2 2 2 4 2 2" xfId="14460"/>
    <cellStyle name="Normal 2 2 2 4 3" xfId="8183"/>
    <cellStyle name="Normal 2 2 2 4 3 2" xfId="16460"/>
    <cellStyle name="Normal 2 2 2 4 4" xfId="4150"/>
    <cellStyle name="Normal 2 2 2 4 4 2" xfId="12427"/>
    <cellStyle name="Normal 2 2 2 4 5" xfId="10378"/>
    <cellStyle name="Normal 2 2 2 5" xfId="4649"/>
    <cellStyle name="Normal 2 2 2 5 2" xfId="12926"/>
    <cellStyle name="Normal 2 2 2 6" xfId="6677"/>
    <cellStyle name="Normal 2 2 2 6 2" xfId="14954"/>
    <cellStyle name="Normal 2 2 2 7" xfId="2602"/>
    <cellStyle name="Normal 2 2 2 7 2" xfId="10879"/>
    <cellStyle name="Normal 2 2 2 8" xfId="8832"/>
    <cellStyle name="Normal 2 2 3" xfId="1559"/>
    <cellStyle name="Normal 2 2 3 2" xfId="5648"/>
    <cellStyle name="Normal 2 2 3 2 2" xfId="13925"/>
    <cellStyle name="Normal 2 2 3 3" xfId="7670"/>
    <cellStyle name="Normal 2 2 3 3 2" xfId="15947"/>
    <cellStyle name="Normal 2 2 3 4" xfId="3614"/>
    <cellStyle name="Normal 2 2 3 4 2" xfId="11891"/>
    <cellStyle name="Normal 2 2 3 5" xfId="9842"/>
    <cellStyle name="Normal 2 2 4" xfId="1048"/>
    <cellStyle name="Normal 2 2 4 2" xfId="5149"/>
    <cellStyle name="Normal 2 2 4 2 2" xfId="13426"/>
    <cellStyle name="Normal 2 2 4 3" xfId="7174"/>
    <cellStyle name="Normal 2 2 4 3 2" xfId="15451"/>
    <cellStyle name="Normal 2 2 4 4" xfId="3107"/>
    <cellStyle name="Normal 2 2 4 4 2" xfId="11384"/>
    <cellStyle name="Normal 2 2 4 5" xfId="9335"/>
    <cellStyle name="Normal 2 2 5" xfId="2096"/>
    <cellStyle name="Normal 2 2 5 2" xfId="6182"/>
    <cellStyle name="Normal 2 2 5 2 2" xfId="14459"/>
    <cellStyle name="Normal 2 2 5 3" xfId="8182"/>
    <cellStyle name="Normal 2 2 5 3 2" xfId="16459"/>
    <cellStyle name="Normal 2 2 5 4" xfId="4149"/>
    <cellStyle name="Normal 2 2 5 4 2" xfId="12426"/>
    <cellStyle name="Normal 2 2 5 5" xfId="10377"/>
    <cellStyle name="Normal 2 2 6" xfId="4648"/>
    <cellStyle name="Normal 2 2 6 2" xfId="12925"/>
    <cellStyle name="Normal 2 2 7" xfId="6676"/>
    <cellStyle name="Normal 2 2 7 2" xfId="14953"/>
    <cellStyle name="Normal 2 2 8" xfId="2601"/>
    <cellStyle name="Normal 2 2 8 2" xfId="10878"/>
    <cellStyle name="Normal 2 2 9" xfId="8831"/>
    <cellStyle name="Normal 2 3" xfId="279"/>
    <cellStyle name="Normal 2 3 2" xfId="281"/>
    <cellStyle name="Normal 2 3 2 2" xfId="1369"/>
    <cellStyle name="Normal 2 3 2 2 2" xfId="5459"/>
    <cellStyle name="Normal 2 3 2 2 2 2" xfId="13736"/>
    <cellStyle name="Normal 2 3 2 2 3" xfId="7484"/>
    <cellStyle name="Normal 2 3 2 2 3 2" xfId="15761"/>
    <cellStyle name="Normal 2 3 2 2 4" xfId="3425"/>
    <cellStyle name="Normal 2 3 2 2 4 2" xfId="11702"/>
    <cellStyle name="Normal 2 3 2 2 5" xfId="9653"/>
    <cellStyle name="Normal 2 3 2 3" xfId="860"/>
    <cellStyle name="Normal 2 3 2 3 2" xfId="4963"/>
    <cellStyle name="Normal 2 3 2 3 2 2" xfId="13240"/>
    <cellStyle name="Normal 2 3 2 3 3" xfId="6988"/>
    <cellStyle name="Normal 2 3 2 3 3 2" xfId="15265"/>
    <cellStyle name="Normal 2 3 2 3 4" xfId="2920"/>
    <cellStyle name="Normal 2 3 2 3 4 2" xfId="11197"/>
    <cellStyle name="Normal 2 3 2 3 5" xfId="9149"/>
    <cellStyle name="Normal 2 3 2 4" xfId="1910"/>
    <cellStyle name="Normal 2 3 2 4 2" xfId="5996"/>
    <cellStyle name="Normal 2 3 2 4 2 2" xfId="14273"/>
    <cellStyle name="Normal 2 3 2 4 3" xfId="7996"/>
    <cellStyle name="Normal 2 3 2 4 3 2" xfId="16273"/>
    <cellStyle name="Normal 2 3 2 4 4" xfId="3963"/>
    <cellStyle name="Normal 2 3 2 4 4 2" xfId="12240"/>
    <cellStyle name="Normal 2 3 2 4 5" xfId="10191"/>
    <cellStyle name="Normal 2 3 2 5" xfId="4459"/>
    <cellStyle name="Normal 2 3 2 5 2" xfId="12736"/>
    <cellStyle name="Normal 2 3 2 6" xfId="6490"/>
    <cellStyle name="Normal 2 3 2 6 2" xfId="14767"/>
    <cellStyle name="Normal 2 3 2 7" xfId="2411"/>
    <cellStyle name="Normal 2 3 2 7 2" xfId="10688"/>
    <cellStyle name="Normal 2 3 2 8" xfId="8642"/>
    <cellStyle name="Normal 2 3 3" xfId="1367"/>
    <cellStyle name="Normal 2 3 3 2" xfId="5457"/>
    <cellStyle name="Normal 2 3 3 2 2" xfId="13734"/>
    <cellStyle name="Normal 2 3 3 3" xfId="7482"/>
    <cellStyle name="Normal 2 3 3 3 2" xfId="15759"/>
    <cellStyle name="Normal 2 3 3 4" xfId="3423"/>
    <cellStyle name="Normal 2 3 3 4 2" xfId="11700"/>
    <cellStyle name="Normal 2 3 3 5" xfId="9651"/>
    <cellStyle name="Normal 2 3 4" xfId="858"/>
    <cellStyle name="Normal 2 3 4 2" xfId="4961"/>
    <cellStyle name="Normal 2 3 4 2 2" xfId="13238"/>
    <cellStyle name="Normal 2 3 4 3" xfId="6986"/>
    <cellStyle name="Normal 2 3 4 3 2" xfId="15263"/>
    <cellStyle name="Normal 2 3 4 4" xfId="2918"/>
    <cellStyle name="Normal 2 3 4 4 2" xfId="11195"/>
    <cellStyle name="Normal 2 3 4 5" xfId="9147"/>
    <cellStyle name="Normal 2 3 5" xfId="1908"/>
    <cellStyle name="Normal 2 3 5 2" xfId="5994"/>
    <cellStyle name="Normal 2 3 5 2 2" xfId="14271"/>
    <cellStyle name="Normal 2 3 5 3" xfId="7994"/>
    <cellStyle name="Normal 2 3 5 3 2" xfId="16271"/>
    <cellStyle name="Normal 2 3 5 4" xfId="3961"/>
    <cellStyle name="Normal 2 3 5 4 2" xfId="12238"/>
    <cellStyle name="Normal 2 3 5 5" xfId="10189"/>
    <cellStyle name="Normal 2 3 6" xfId="4457"/>
    <cellStyle name="Normal 2 3 6 2" xfId="12734"/>
    <cellStyle name="Normal 2 3 7" xfId="6488"/>
    <cellStyle name="Normal 2 3 7 2" xfId="14765"/>
    <cellStyle name="Normal 2 3 8" xfId="2409"/>
    <cellStyle name="Normal 2 3 8 2" xfId="10686"/>
    <cellStyle name="Normal 2 3 9" xfId="8640"/>
    <cellStyle name="Normal 2 4" xfId="283"/>
    <cellStyle name="Normal 2 4 2" xfId="180"/>
    <cellStyle name="Normal 2 4 2 2" xfId="1274"/>
    <cellStyle name="Normal 2 4 2 2 2" xfId="5365"/>
    <cellStyle name="Normal 2 4 2 2 2 2" xfId="13642"/>
    <cellStyle name="Normal 2 4 2 2 3" xfId="7390"/>
    <cellStyle name="Normal 2 4 2 2 3 2" xfId="15667"/>
    <cellStyle name="Normal 2 4 2 2 4" xfId="3330"/>
    <cellStyle name="Normal 2 4 2 2 4 2" xfId="11607"/>
    <cellStyle name="Normal 2 4 2 2 5" xfId="9558"/>
    <cellStyle name="Normal 2 4 2 3" xfId="765"/>
    <cellStyle name="Normal 2 4 2 3 2" xfId="4869"/>
    <cellStyle name="Normal 2 4 2 3 2 2" xfId="13146"/>
    <cellStyle name="Normal 2 4 2 3 3" xfId="6894"/>
    <cellStyle name="Normal 2 4 2 3 3 2" xfId="15171"/>
    <cellStyle name="Normal 2 4 2 3 4" xfId="2825"/>
    <cellStyle name="Normal 2 4 2 3 4 2" xfId="11102"/>
    <cellStyle name="Normal 2 4 2 3 5" xfId="9054"/>
    <cellStyle name="Normal 2 4 2 4" xfId="1815"/>
    <cellStyle name="Normal 2 4 2 4 2" xfId="5902"/>
    <cellStyle name="Normal 2 4 2 4 2 2" xfId="14179"/>
    <cellStyle name="Normal 2 4 2 4 3" xfId="7902"/>
    <cellStyle name="Normal 2 4 2 4 3 2" xfId="16179"/>
    <cellStyle name="Normal 2 4 2 4 4" xfId="3868"/>
    <cellStyle name="Normal 2 4 2 4 4 2" xfId="12145"/>
    <cellStyle name="Normal 2 4 2 4 5" xfId="10096"/>
    <cellStyle name="Normal 2 4 2 5" xfId="4365"/>
    <cellStyle name="Normal 2 4 2 5 2" xfId="12642"/>
    <cellStyle name="Normal 2 4 2 6" xfId="6396"/>
    <cellStyle name="Normal 2 4 2 6 2" xfId="14673"/>
    <cellStyle name="Normal 2 4 2 7" xfId="2316"/>
    <cellStyle name="Normal 2 4 2 7 2" xfId="10593"/>
    <cellStyle name="Normal 2 4 2 8" xfId="8547"/>
    <cellStyle name="Normal 2 4 3" xfId="1371"/>
    <cellStyle name="Normal 2 4 3 2" xfId="5461"/>
    <cellStyle name="Normal 2 4 3 2 2" xfId="13738"/>
    <cellStyle name="Normal 2 4 3 3" xfId="7486"/>
    <cellStyle name="Normal 2 4 3 3 2" xfId="15763"/>
    <cellStyle name="Normal 2 4 3 4" xfId="3427"/>
    <cellStyle name="Normal 2 4 3 4 2" xfId="11704"/>
    <cellStyle name="Normal 2 4 3 5" xfId="9655"/>
    <cellStyle name="Normal 2 4 4" xfId="862"/>
    <cellStyle name="Normal 2 4 4 2" xfId="4965"/>
    <cellStyle name="Normal 2 4 4 2 2" xfId="13242"/>
    <cellStyle name="Normal 2 4 4 3" xfId="6990"/>
    <cellStyle name="Normal 2 4 4 3 2" xfId="15267"/>
    <cellStyle name="Normal 2 4 4 4" xfId="2922"/>
    <cellStyle name="Normal 2 4 4 4 2" xfId="11199"/>
    <cellStyle name="Normal 2 4 4 5" xfId="9151"/>
    <cellStyle name="Normal 2 4 5" xfId="1912"/>
    <cellStyle name="Normal 2 4 5 2" xfId="5998"/>
    <cellStyle name="Normal 2 4 5 2 2" xfId="14275"/>
    <cellStyle name="Normal 2 4 5 3" xfId="7998"/>
    <cellStyle name="Normal 2 4 5 3 2" xfId="16275"/>
    <cellStyle name="Normal 2 4 5 4" xfId="3965"/>
    <cellStyle name="Normal 2 4 5 4 2" xfId="12242"/>
    <cellStyle name="Normal 2 4 5 5" xfId="10193"/>
    <cellStyle name="Normal 2 4 6" xfId="4461"/>
    <cellStyle name="Normal 2 4 6 2" xfId="12738"/>
    <cellStyle name="Normal 2 4 7" xfId="6492"/>
    <cellStyle name="Normal 2 4 7 2" xfId="14769"/>
    <cellStyle name="Normal 2 4 8" xfId="2413"/>
    <cellStyle name="Normal 2 4 8 2" xfId="10690"/>
    <cellStyle name="Normal 2 4 9" xfId="8644"/>
    <cellStyle name="Normal 2 5" xfId="285"/>
    <cellStyle name="Normal 2 5 2" xfId="287"/>
    <cellStyle name="Normal 2 5 2 2" xfId="1375"/>
    <cellStyle name="Normal 2 5 2 2 2" xfId="5465"/>
    <cellStyle name="Normal 2 5 2 2 2 2" xfId="13742"/>
    <cellStyle name="Normal 2 5 2 2 3" xfId="7490"/>
    <cellStyle name="Normal 2 5 2 2 3 2" xfId="15767"/>
    <cellStyle name="Normal 2 5 2 2 4" xfId="3431"/>
    <cellStyle name="Normal 2 5 2 2 4 2" xfId="11708"/>
    <cellStyle name="Normal 2 5 2 2 5" xfId="9659"/>
    <cellStyle name="Normal 2 5 2 3" xfId="866"/>
    <cellStyle name="Normal 2 5 2 3 2" xfId="4969"/>
    <cellStyle name="Normal 2 5 2 3 2 2" xfId="13246"/>
    <cellStyle name="Normal 2 5 2 3 3" xfId="6994"/>
    <cellStyle name="Normal 2 5 2 3 3 2" xfId="15271"/>
    <cellStyle name="Normal 2 5 2 3 4" xfId="2926"/>
    <cellStyle name="Normal 2 5 2 3 4 2" xfId="11203"/>
    <cellStyle name="Normal 2 5 2 3 5" xfId="9155"/>
    <cellStyle name="Normal 2 5 2 4" xfId="1916"/>
    <cellStyle name="Normal 2 5 2 4 2" xfId="6002"/>
    <cellStyle name="Normal 2 5 2 4 2 2" xfId="14279"/>
    <cellStyle name="Normal 2 5 2 4 3" xfId="8002"/>
    <cellStyle name="Normal 2 5 2 4 3 2" xfId="16279"/>
    <cellStyle name="Normal 2 5 2 4 4" xfId="3969"/>
    <cellStyle name="Normal 2 5 2 4 4 2" xfId="12246"/>
    <cellStyle name="Normal 2 5 2 4 5" xfId="10197"/>
    <cellStyle name="Normal 2 5 2 5" xfId="4465"/>
    <cellStyle name="Normal 2 5 2 5 2" xfId="12742"/>
    <cellStyle name="Normal 2 5 2 6" xfId="6496"/>
    <cellStyle name="Normal 2 5 2 6 2" xfId="14773"/>
    <cellStyle name="Normal 2 5 2 7" xfId="2417"/>
    <cellStyle name="Normal 2 5 2 7 2" xfId="10694"/>
    <cellStyle name="Normal 2 5 2 8" xfId="8648"/>
    <cellStyle name="Normal 2 5 3" xfId="1373"/>
    <cellStyle name="Normal 2 5 3 2" xfId="5463"/>
    <cellStyle name="Normal 2 5 3 2 2" xfId="13740"/>
    <cellStyle name="Normal 2 5 3 3" xfId="7488"/>
    <cellStyle name="Normal 2 5 3 3 2" xfId="15765"/>
    <cellStyle name="Normal 2 5 3 4" xfId="3429"/>
    <cellStyle name="Normal 2 5 3 4 2" xfId="11706"/>
    <cellStyle name="Normal 2 5 3 5" xfId="9657"/>
    <cellStyle name="Normal 2 5 4" xfId="864"/>
    <cellStyle name="Normal 2 5 4 2" xfId="4967"/>
    <cellStyle name="Normal 2 5 4 2 2" xfId="13244"/>
    <cellStyle name="Normal 2 5 4 3" xfId="6992"/>
    <cellStyle name="Normal 2 5 4 3 2" xfId="15269"/>
    <cellStyle name="Normal 2 5 4 4" xfId="2924"/>
    <cellStyle name="Normal 2 5 4 4 2" xfId="11201"/>
    <cellStyle name="Normal 2 5 4 5" xfId="9153"/>
    <cellStyle name="Normal 2 5 5" xfId="1914"/>
    <cellStyle name="Normal 2 5 5 2" xfId="6000"/>
    <cellStyle name="Normal 2 5 5 2 2" xfId="14277"/>
    <cellStyle name="Normal 2 5 5 3" xfId="8000"/>
    <cellStyle name="Normal 2 5 5 3 2" xfId="16277"/>
    <cellStyle name="Normal 2 5 5 4" xfId="3967"/>
    <cellStyle name="Normal 2 5 5 4 2" xfId="12244"/>
    <cellStyle name="Normal 2 5 5 5" xfId="10195"/>
    <cellStyle name="Normal 2 5 6" xfId="4463"/>
    <cellStyle name="Normal 2 5 6 2" xfId="12740"/>
    <cellStyle name="Normal 2 5 7" xfId="6494"/>
    <cellStyle name="Normal 2 5 7 2" xfId="14771"/>
    <cellStyle name="Normal 2 5 8" xfId="2415"/>
    <cellStyle name="Normal 2 5 8 2" xfId="10692"/>
    <cellStyle name="Normal 2 5 9" xfId="8646"/>
    <cellStyle name="Normal 2 6" xfId="291"/>
    <cellStyle name="Normal 2 6 2" xfId="293"/>
    <cellStyle name="Normal 2 6 2 2" xfId="1380"/>
    <cellStyle name="Normal 2 6 2 2 2" xfId="5470"/>
    <cellStyle name="Normal 2 6 2 2 2 2" xfId="13747"/>
    <cellStyle name="Normal 2 6 2 2 3" xfId="7495"/>
    <cellStyle name="Normal 2 6 2 2 3 2" xfId="15772"/>
    <cellStyle name="Normal 2 6 2 2 4" xfId="3436"/>
    <cellStyle name="Normal 2 6 2 2 4 2" xfId="11713"/>
    <cellStyle name="Normal 2 6 2 2 5" xfId="9664"/>
    <cellStyle name="Normal 2 6 2 3" xfId="871"/>
    <cellStyle name="Normal 2 6 2 3 2" xfId="4974"/>
    <cellStyle name="Normal 2 6 2 3 2 2" xfId="13251"/>
    <cellStyle name="Normal 2 6 2 3 3" xfId="6999"/>
    <cellStyle name="Normal 2 6 2 3 3 2" xfId="15276"/>
    <cellStyle name="Normal 2 6 2 3 4" xfId="2931"/>
    <cellStyle name="Normal 2 6 2 3 4 2" xfId="11208"/>
    <cellStyle name="Normal 2 6 2 3 5" xfId="9160"/>
    <cellStyle name="Normal 2 6 2 4" xfId="1921"/>
    <cellStyle name="Normal 2 6 2 4 2" xfId="6007"/>
    <cellStyle name="Normal 2 6 2 4 2 2" xfId="14284"/>
    <cellStyle name="Normal 2 6 2 4 3" xfId="8007"/>
    <cellStyle name="Normal 2 6 2 4 3 2" xfId="16284"/>
    <cellStyle name="Normal 2 6 2 4 4" xfId="3974"/>
    <cellStyle name="Normal 2 6 2 4 4 2" xfId="12251"/>
    <cellStyle name="Normal 2 6 2 4 5" xfId="10202"/>
    <cellStyle name="Normal 2 6 2 5" xfId="4470"/>
    <cellStyle name="Normal 2 6 2 5 2" xfId="12747"/>
    <cellStyle name="Normal 2 6 2 6" xfId="6501"/>
    <cellStyle name="Normal 2 6 2 6 2" xfId="14778"/>
    <cellStyle name="Normal 2 6 2 7" xfId="2422"/>
    <cellStyle name="Normal 2 6 2 7 2" xfId="10699"/>
    <cellStyle name="Normal 2 6 2 8" xfId="8653"/>
    <cellStyle name="Normal 2 6 3" xfId="1378"/>
    <cellStyle name="Normal 2 6 3 2" xfId="5468"/>
    <cellStyle name="Normal 2 6 3 2 2" xfId="13745"/>
    <cellStyle name="Normal 2 6 3 3" xfId="7493"/>
    <cellStyle name="Normal 2 6 3 3 2" xfId="15770"/>
    <cellStyle name="Normal 2 6 3 4" xfId="3434"/>
    <cellStyle name="Normal 2 6 3 4 2" xfId="11711"/>
    <cellStyle name="Normal 2 6 3 5" xfId="9662"/>
    <cellStyle name="Normal 2 6 4" xfId="869"/>
    <cellStyle name="Normal 2 6 4 2" xfId="4972"/>
    <cellStyle name="Normal 2 6 4 2 2" xfId="13249"/>
    <cellStyle name="Normal 2 6 4 3" xfId="6997"/>
    <cellStyle name="Normal 2 6 4 3 2" xfId="15274"/>
    <cellStyle name="Normal 2 6 4 4" xfId="2929"/>
    <cellStyle name="Normal 2 6 4 4 2" xfId="11206"/>
    <cellStyle name="Normal 2 6 4 5" xfId="9158"/>
    <cellStyle name="Normal 2 6 5" xfId="1919"/>
    <cellStyle name="Normal 2 6 5 2" xfId="6005"/>
    <cellStyle name="Normal 2 6 5 2 2" xfId="14282"/>
    <cellStyle name="Normal 2 6 5 3" xfId="8005"/>
    <cellStyle name="Normal 2 6 5 3 2" xfId="16282"/>
    <cellStyle name="Normal 2 6 5 4" xfId="3972"/>
    <cellStyle name="Normal 2 6 5 4 2" xfId="12249"/>
    <cellStyle name="Normal 2 6 5 5" xfId="10200"/>
    <cellStyle name="Normal 2 6 6" xfId="4468"/>
    <cellStyle name="Normal 2 6 6 2" xfId="12745"/>
    <cellStyle name="Normal 2 6 7" xfId="6499"/>
    <cellStyle name="Normal 2 6 7 2" xfId="14776"/>
    <cellStyle name="Normal 2 6 8" xfId="2420"/>
    <cellStyle name="Normal 2 6 8 2" xfId="10697"/>
    <cellStyle name="Normal 2 6 9" xfId="8651"/>
    <cellStyle name="Normal 2 7" xfId="295"/>
    <cellStyle name="Normal 2 7 2" xfId="297"/>
    <cellStyle name="Normal 2 7 2 2" xfId="1384"/>
    <cellStyle name="Normal 2 7 2 2 2" xfId="5474"/>
    <cellStyle name="Normal 2 7 2 2 2 2" xfId="13751"/>
    <cellStyle name="Normal 2 7 2 2 3" xfId="7499"/>
    <cellStyle name="Normal 2 7 2 2 3 2" xfId="15776"/>
    <cellStyle name="Normal 2 7 2 2 4" xfId="3440"/>
    <cellStyle name="Normal 2 7 2 2 4 2" xfId="11717"/>
    <cellStyle name="Normal 2 7 2 2 5" xfId="9668"/>
    <cellStyle name="Normal 2 7 2 3" xfId="875"/>
    <cellStyle name="Normal 2 7 2 3 2" xfId="4978"/>
    <cellStyle name="Normal 2 7 2 3 2 2" xfId="13255"/>
    <cellStyle name="Normal 2 7 2 3 3" xfId="7003"/>
    <cellStyle name="Normal 2 7 2 3 3 2" xfId="15280"/>
    <cellStyle name="Normal 2 7 2 3 4" xfId="2935"/>
    <cellStyle name="Normal 2 7 2 3 4 2" xfId="11212"/>
    <cellStyle name="Normal 2 7 2 3 5" xfId="9164"/>
    <cellStyle name="Normal 2 7 2 4" xfId="1925"/>
    <cellStyle name="Normal 2 7 2 4 2" xfId="6011"/>
    <cellStyle name="Normal 2 7 2 4 2 2" xfId="14288"/>
    <cellStyle name="Normal 2 7 2 4 3" xfId="8011"/>
    <cellStyle name="Normal 2 7 2 4 3 2" xfId="16288"/>
    <cellStyle name="Normal 2 7 2 4 4" xfId="3978"/>
    <cellStyle name="Normal 2 7 2 4 4 2" xfId="12255"/>
    <cellStyle name="Normal 2 7 2 4 5" xfId="10206"/>
    <cellStyle name="Normal 2 7 2 5" xfId="4474"/>
    <cellStyle name="Normal 2 7 2 5 2" xfId="12751"/>
    <cellStyle name="Normal 2 7 2 6" xfId="6505"/>
    <cellStyle name="Normal 2 7 2 6 2" xfId="14782"/>
    <cellStyle name="Normal 2 7 2 7" xfId="2426"/>
    <cellStyle name="Normal 2 7 2 7 2" xfId="10703"/>
    <cellStyle name="Normal 2 7 2 8" xfId="8657"/>
    <cellStyle name="Normal 2 7 3" xfId="1382"/>
    <cellStyle name="Normal 2 7 3 2" xfId="5472"/>
    <cellStyle name="Normal 2 7 3 2 2" xfId="13749"/>
    <cellStyle name="Normal 2 7 3 3" xfId="7497"/>
    <cellStyle name="Normal 2 7 3 3 2" xfId="15774"/>
    <cellStyle name="Normal 2 7 3 4" xfId="3438"/>
    <cellStyle name="Normal 2 7 3 4 2" xfId="11715"/>
    <cellStyle name="Normal 2 7 3 5" xfId="9666"/>
    <cellStyle name="Normal 2 7 4" xfId="873"/>
    <cellStyle name="Normal 2 7 4 2" xfId="4976"/>
    <cellStyle name="Normal 2 7 4 2 2" xfId="13253"/>
    <cellStyle name="Normal 2 7 4 3" xfId="7001"/>
    <cellStyle name="Normal 2 7 4 3 2" xfId="15278"/>
    <cellStyle name="Normal 2 7 4 4" xfId="2933"/>
    <cellStyle name="Normal 2 7 4 4 2" xfId="11210"/>
    <cellStyle name="Normal 2 7 4 5" xfId="9162"/>
    <cellStyle name="Normal 2 7 5" xfId="1923"/>
    <cellStyle name="Normal 2 7 5 2" xfId="6009"/>
    <cellStyle name="Normal 2 7 5 2 2" xfId="14286"/>
    <cellStyle name="Normal 2 7 5 3" xfId="8009"/>
    <cellStyle name="Normal 2 7 5 3 2" xfId="16286"/>
    <cellStyle name="Normal 2 7 5 4" xfId="3976"/>
    <cellStyle name="Normal 2 7 5 4 2" xfId="12253"/>
    <cellStyle name="Normal 2 7 5 5" xfId="10204"/>
    <cellStyle name="Normal 2 7 6" xfId="4472"/>
    <cellStyle name="Normal 2 7 6 2" xfId="12749"/>
    <cellStyle name="Normal 2 7 7" xfId="6503"/>
    <cellStyle name="Normal 2 7 7 2" xfId="14780"/>
    <cellStyle name="Normal 2 7 8" xfId="2424"/>
    <cellStyle name="Normal 2 7 8 2" xfId="10701"/>
    <cellStyle name="Normal 2 7 9" xfId="8655"/>
    <cellStyle name="Normal 2 8" xfId="165"/>
    <cellStyle name="Normal 2 8 2" xfId="299"/>
    <cellStyle name="Normal 2 8 2 2" xfId="1386"/>
    <cellStyle name="Normal 2 8 2 2 2" xfId="5476"/>
    <cellStyle name="Normal 2 8 2 2 2 2" xfId="13753"/>
    <cellStyle name="Normal 2 8 2 2 3" xfId="7501"/>
    <cellStyle name="Normal 2 8 2 2 3 2" xfId="15778"/>
    <cellStyle name="Normal 2 8 2 2 4" xfId="3442"/>
    <cellStyle name="Normal 2 8 2 2 4 2" xfId="11719"/>
    <cellStyle name="Normal 2 8 2 2 5" xfId="9670"/>
    <cellStyle name="Normal 2 8 2 3" xfId="877"/>
    <cellStyle name="Normal 2 8 2 3 2" xfId="4980"/>
    <cellStyle name="Normal 2 8 2 3 2 2" xfId="13257"/>
    <cellStyle name="Normal 2 8 2 3 3" xfId="7005"/>
    <cellStyle name="Normal 2 8 2 3 3 2" xfId="15282"/>
    <cellStyle name="Normal 2 8 2 3 4" xfId="2937"/>
    <cellStyle name="Normal 2 8 2 3 4 2" xfId="11214"/>
    <cellStyle name="Normal 2 8 2 3 5" xfId="9166"/>
    <cellStyle name="Normal 2 8 2 4" xfId="1927"/>
    <cellStyle name="Normal 2 8 2 4 2" xfId="6013"/>
    <cellStyle name="Normal 2 8 2 4 2 2" xfId="14290"/>
    <cellStyle name="Normal 2 8 2 4 3" xfId="8013"/>
    <cellStyle name="Normal 2 8 2 4 3 2" xfId="16290"/>
    <cellStyle name="Normal 2 8 2 4 4" xfId="3980"/>
    <cellStyle name="Normal 2 8 2 4 4 2" xfId="12257"/>
    <cellStyle name="Normal 2 8 2 4 5" xfId="10208"/>
    <cellStyle name="Normal 2 8 2 5" xfId="4476"/>
    <cellStyle name="Normal 2 8 2 5 2" xfId="12753"/>
    <cellStyle name="Normal 2 8 2 6" xfId="6507"/>
    <cellStyle name="Normal 2 8 2 6 2" xfId="14784"/>
    <cellStyle name="Normal 2 8 2 7" xfId="2428"/>
    <cellStyle name="Normal 2 8 2 7 2" xfId="10705"/>
    <cellStyle name="Normal 2 8 2 8" xfId="8659"/>
    <cellStyle name="Normal 2 8 3" xfId="1259"/>
    <cellStyle name="Normal 2 8 3 2" xfId="5350"/>
    <cellStyle name="Normal 2 8 3 2 2" xfId="13627"/>
    <cellStyle name="Normal 2 8 3 3" xfId="7375"/>
    <cellStyle name="Normal 2 8 3 3 2" xfId="15652"/>
    <cellStyle name="Normal 2 8 3 4" xfId="3315"/>
    <cellStyle name="Normal 2 8 3 4 2" xfId="11592"/>
    <cellStyle name="Normal 2 8 3 5" xfId="9543"/>
    <cellStyle name="Normal 2 8 4" xfId="750"/>
    <cellStyle name="Normal 2 8 4 2" xfId="4854"/>
    <cellStyle name="Normal 2 8 4 2 2" xfId="13131"/>
    <cellStyle name="Normal 2 8 4 3" xfId="6879"/>
    <cellStyle name="Normal 2 8 4 3 2" xfId="15156"/>
    <cellStyle name="Normal 2 8 4 4" xfId="2810"/>
    <cellStyle name="Normal 2 8 4 4 2" xfId="11087"/>
    <cellStyle name="Normal 2 8 4 5" xfId="9039"/>
    <cellStyle name="Normal 2 8 5" xfId="1800"/>
    <cellStyle name="Normal 2 8 5 2" xfId="5887"/>
    <cellStyle name="Normal 2 8 5 2 2" xfId="14164"/>
    <cellStyle name="Normal 2 8 5 3" xfId="7887"/>
    <cellStyle name="Normal 2 8 5 3 2" xfId="16164"/>
    <cellStyle name="Normal 2 8 5 4" xfId="3853"/>
    <cellStyle name="Normal 2 8 5 4 2" xfId="12130"/>
    <cellStyle name="Normal 2 8 5 5" xfId="10081"/>
    <cellStyle name="Normal 2 8 6" xfId="4350"/>
    <cellStyle name="Normal 2 8 6 2" xfId="12627"/>
    <cellStyle name="Normal 2 8 7" xfId="6381"/>
    <cellStyle name="Normal 2 8 7 2" xfId="14658"/>
    <cellStyle name="Normal 2 8 8" xfId="2301"/>
    <cellStyle name="Normal 2 8 8 2" xfId="10578"/>
    <cellStyle name="Normal 2 8 9" xfId="8532"/>
    <cellStyle name="Normal 2 9" xfId="301"/>
    <cellStyle name="Normal 2 9 10" xfId="1388"/>
    <cellStyle name="Normal 2 9 10 2" xfId="5478"/>
    <cellStyle name="Normal 2 9 10 2 2" xfId="13755"/>
    <cellStyle name="Normal 2 9 10 3" xfId="7503"/>
    <cellStyle name="Normal 2 9 10 3 2" xfId="15780"/>
    <cellStyle name="Normal 2 9 10 4" xfId="3444"/>
    <cellStyle name="Normal 2 9 10 4 2" xfId="11721"/>
    <cellStyle name="Normal 2 9 10 5" xfId="9672"/>
    <cellStyle name="Normal 2 9 11" xfId="879"/>
    <cellStyle name="Normal 2 9 11 2" xfId="4982"/>
    <cellStyle name="Normal 2 9 11 2 2" xfId="13259"/>
    <cellStyle name="Normal 2 9 11 3" xfId="7007"/>
    <cellStyle name="Normal 2 9 11 3 2" xfId="15284"/>
    <cellStyle name="Normal 2 9 11 4" xfId="2939"/>
    <cellStyle name="Normal 2 9 11 4 2" xfId="11216"/>
    <cellStyle name="Normal 2 9 11 5" xfId="9168"/>
    <cellStyle name="Normal 2 9 12" xfId="1929"/>
    <cellStyle name="Normal 2 9 12 2" xfId="6015"/>
    <cellStyle name="Normal 2 9 12 2 2" xfId="14292"/>
    <cellStyle name="Normal 2 9 12 3" xfId="8015"/>
    <cellStyle name="Normal 2 9 12 3 2" xfId="16292"/>
    <cellStyle name="Normal 2 9 12 4" xfId="3982"/>
    <cellStyle name="Normal 2 9 12 4 2" xfId="12259"/>
    <cellStyle name="Normal 2 9 12 5" xfId="10210"/>
    <cellStyle name="Normal 2 9 13" xfId="4478"/>
    <cellStyle name="Normal 2 9 13 2" xfId="12755"/>
    <cellStyle name="Normal 2 9 14" xfId="6509"/>
    <cellStyle name="Normal 2 9 14 2" xfId="14786"/>
    <cellStyle name="Normal 2 9 15" xfId="2430"/>
    <cellStyle name="Normal 2 9 15 2" xfId="10707"/>
    <cellStyle name="Normal 2 9 16" xfId="8661"/>
    <cellStyle name="Normal 2 9 2" xfId="223"/>
    <cellStyle name="Normal 2 9 2 2" xfId="1316"/>
    <cellStyle name="Normal 2 9 2 2 2" xfId="5406"/>
    <cellStyle name="Normal 2 9 2 2 2 2" xfId="13683"/>
    <cellStyle name="Normal 2 9 2 2 3" xfId="7431"/>
    <cellStyle name="Normal 2 9 2 2 3 2" xfId="15708"/>
    <cellStyle name="Normal 2 9 2 2 4" xfId="3372"/>
    <cellStyle name="Normal 2 9 2 2 4 2" xfId="11649"/>
    <cellStyle name="Normal 2 9 2 2 5" xfId="9600"/>
    <cellStyle name="Normal 2 9 2 3" xfId="807"/>
    <cellStyle name="Normal 2 9 2 3 2" xfId="4910"/>
    <cellStyle name="Normal 2 9 2 3 2 2" xfId="13187"/>
    <cellStyle name="Normal 2 9 2 3 3" xfId="6935"/>
    <cellStyle name="Normal 2 9 2 3 3 2" xfId="15212"/>
    <cellStyle name="Normal 2 9 2 3 4" xfId="2867"/>
    <cellStyle name="Normal 2 9 2 3 4 2" xfId="11144"/>
    <cellStyle name="Normal 2 9 2 3 5" xfId="9096"/>
    <cellStyle name="Normal 2 9 2 4" xfId="1857"/>
    <cellStyle name="Normal 2 9 2 4 2" xfId="5943"/>
    <cellStyle name="Normal 2 9 2 4 2 2" xfId="14220"/>
    <cellStyle name="Normal 2 9 2 4 3" xfId="7943"/>
    <cellStyle name="Normal 2 9 2 4 3 2" xfId="16220"/>
    <cellStyle name="Normal 2 9 2 4 4" xfId="3910"/>
    <cellStyle name="Normal 2 9 2 4 4 2" xfId="12187"/>
    <cellStyle name="Normal 2 9 2 4 5" xfId="10138"/>
    <cellStyle name="Normal 2 9 2 5" xfId="4406"/>
    <cellStyle name="Normal 2 9 2 5 2" xfId="12683"/>
    <cellStyle name="Normal 2 9 2 6" xfId="6437"/>
    <cellStyle name="Normal 2 9 2 6 2" xfId="14714"/>
    <cellStyle name="Normal 2 9 2 7" xfId="2358"/>
    <cellStyle name="Normal 2 9 2 7 2" xfId="10635"/>
    <cellStyle name="Normal 2 9 2 8" xfId="8589"/>
    <cellStyle name="Normal 2 9 3" xfId="226"/>
    <cellStyle name="Normal 2 9 3 2" xfId="1319"/>
    <cellStyle name="Normal 2 9 3 2 2" xfId="5409"/>
    <cellStyle name="Normal 2 9 3 2 2 2" xfId="13686"/>
    <cellStyle name="Normal 2 9 3 2 3" xfId="7434"/>
    <cellStyle name="Normal 2 9 3 2 3 2" xfId="15711"/>
    <cellStyle name="Normal 2 9 3 2 4" xfId="3375"/>
    <cellStyle name="Normal 2 9 3 2 4 2" xfId="11652"/>
    <cellStyle name="Normal 2 9 3 2 5" xfId="9603"/>
    <cellStyle name="Normal 2 9 3 3" xfId="810"/>
    <cellStyle name="Normal 2 9 3 3 2" xfId="4913"/>
    <cellStyle name="Normal 2 9 3 3 2 2" xfId="13190"/>
    <cellStyle name="Normal 2 9 3 3 3" xfId="6938"/>
    <cellStyle name="Normal 2 9 3 3 3 2" xfId="15215"/>
    <cellStyle name="Normal 2 9 3 3 4" xfId="2870"/>
    <cellStyle name="Normal 2 9 3 3 4 2" xfId="11147"/>
    <cellStyle name="Normal 2 9 3 3 5" xfId="9099"/>
    <cellStyle name="Normal 2 9 3 4" xfId="1860"/>
    <cellStyle name="Normal 2 9 3 4 2" xfId="5946"/>
    <cellStyle name="Normal 2 9 3 4 2 2" xfId="14223"/>
    <cellStyle name="Normal 2 9 3 4 3" xfId="7946"/>
    <cellStyle name="Normal 2 9 3 4 3 2" xfId="16223"/>
    <cellStyle name="Normal 2 9 3 4 4" xfId="3913"/>
    <cellStyle name="Normal 2 9 3 4 4 2" xfId="12190"/>
    <cellStyle name="Normal 2 9 3 4 5" xfId="10141"/>
    <cellStyle name="Normal 2 9 3 5" xfId="4409"/>
    <cellStyle name="Normal 2 9 3 5 2" xfId="12686"/>
    <cellStyle name="Normal 2 9 3 6" xfId="6440"/>
    <cellStyle name="Normal 2 9 3 6 2" xfId="14717"/>
    <cellStyle name="Normal 2 9 3 7" xfId="2361"/>
    <cellStyle name="Normal 2 9 3 7 2" xfId="10638"/>
    <cellStyle name="Normal 2 9 3 8" xfId="8592"/>
    <cellStyle name="Normal 2 9 4" xfId="229"/>
    <cellStyle name="Normal 2 9 4 2" xfId="1321"/>
    <cellStyle name="Normal 2 9 4 2 2" xfId="5411"/>
    <cellStyle name="Normal 2 9 4 2 2 2" xfId="13688"/>
    <cellStyle name="Normal 2 9 4 2 3" xfId="7436"/>
    <cellStyle name="Normal 2 9 4 2 3 2" xfId="15713"/>
    <cellStyle name="Normal 2 9 4 2 4" xfId="3377"/>
    <cellStyle name="Normal 2 9 4 2 4 2" xfId="11654"/>
    <cellStyle name="Normal 2 9 4 2 5" xfId="9605"/>
    <cellStyle name="Normal 2 9 4 3" xfId="812"/>
    <cellStyle name="Normal 2 9 4 3 2" xfId="4915"/>
    <cellStyle name="Normal 2 9 4 3 2 2" xfId="13192"/>
    <cellStyle name="Normal 2 9 4 3 3" xfId="6940"/>
    <cellStyle name="Normal 2 9 4 3 3 2" xfId="15217"/>
    <cellStyle name="Normal 2 9 4 3 4" xfId="2872"/>
    <cellStyle name="Normal 2 9 4 3 4 2" xfId="11149"/>
    <cellStyle name="Normal 2 9 4 3 5" xfId="9101"/>
    <cellStyle name="Normal 2 9 4 4" xfId="1862"/>
    <cellStyle name="Normal 2 9 4 4 2" xfId="5948"/>
    <cellStyle name="Normal 2 9 4 4 2 2" xfId="14225"/>
    <cellStyle name="Normal 2 9 4 4 3" xfId="7948"/>
    <cellStyle name="Normal 2 9 4 4 3 2" xfId="16225"/>
    <cellStyle name="Normal 2 9 4 4 4" xfId="3915"/>
    <cellStyle name="Normal 2 9 4 4 4 2" xfId="12192"/>
    <cellStyle name="Normal 2 9 4 4 5" xfId="10143"/>
    <cellStyle name="Normal 2 9 4 5" xfId="4411"/>
    <cellStyle name="Normal 2 9 4 5 2" xfId="12688"/>
    <cellStyle name="Normal 2 9 4 6" xfId="6442"/>
    <cellStyle name="Normal 2 9 4 6 2" xfId="14719"/>
    <cellStyle name="Normal 2 9 4 7" xfId="2363"/>
    <cellStyle name="Normal 2 9 4 7 2" xfId="10640"/>
    <cellStyle name="Normal 2 9 4 8" xfId="8594"/>
    <cellStyle name="Normal 2 9 5" xfId="232"/>
    <cellStyle name="Normal 2 9 5 2" xfId="1323"/>
    <cellStyle name="Normal 2 9 5 2 2" xfId="5413"/>
    <cellStyle name="Normal 2 9 5 2 2 2" xfId="13690"/>
    <cellStyle name="Normal 2 9 5 2 3" xfId="7438"/>
    <cellStyle name="Normal 2 9 5 2 3 2" xfId="15715"/>
    <cellStyle name="Normal 2 9 5 2 4" xfId="3379"/>
    <cellStyle name="Normal 2 9 5 2 4 2" xfId="11656"/>
    <cellStyle name="Normal 2 9 5 2 5" xfId="9607"/>
    <cellStyle name="Normal 2 9 5 3" xfId="814"/>
    <cellStyle name="Normal 2 9 5 3 2" xfId="4917"/>
    <cellStyle name="Normal 2 9 5 3 2 2" xfId="13194"/>
    <cellStyle name="Normal 2 9 5 3 3" xfId="6942"/>
    <cellStyle name="Normal 2 9 5 3 3 2" xfId="15219"/>
    <cellStyle name="Normal 2 9 5 3 4" xfId="2874"/>
    <cellStyle name="Normal 2 9 5 3 4 2" xfId="11151"/>
    <cellStyle name="Normal 2 9 5 3 5" xfId="9103"/>
    <cellStyle name="Normal 2 9 5 4" xfId="1864"/>
    <cellStyle name="Normal 2 9 5 4 2" xfId="5950"/>
    <cellStyle name="Normal 2 9 5 4 2 2" xfId="14227"/>
    <cellStyle name="Normal 2 9 5 4 3" xfId="7950"/>
    <cellStyle name="Normal 2 9 5 4 3 2" xfId="16227"/>
    <cellStyle name="Normal 2 9 5 4 4" xfId="3917"/>
    <cellStyle name="Normal 2 9 5 4 4 2" xfId="12194"/>
    <cellStyle name="Normal 2 9 5 4 5" xfId="10145"/>
    <cellStyle name="Normal 2 9 5 5" xfId="4413"/>
    <cellStyle name="Normal 2 9 5 5 2" xfId="12690"/>
    <cellStyle name="Normal 2 9 5 6" xfId="6444"/>
    <cellStyle name="Normal 2 9 5 6 2" xfId="14721"/>
    <cellStyle name="Normal 2 9 5 7" xfId="2365"/>
    <cellStyle name="Normal 2 9 5 7 2" xfId="10642"/>
    <cellStyle name="Normal 2 9 5 8" xfId="8596"/>
    <cellStyle name="Normal 2 9 6" xfId="236"/>
    <cellStyle name="Normal 2 9 6 2" xfId="1326"/>
    <cellStyle name="Normal 2 9 6 2 2" xfId="5416"/>
    <cellStyle name="Normal 2 9 6 2 2 2" xfId="13693"/>
    <cellStyle name="Normal 2 9 6 2 3" xfId="7441"/>
    <cellStyle name="Normal 2 9 6 2 3 2" xfId="15718"/>
    <cellStyle name="Normal 2 9 6 2 4" xfId="3382"/>
    <cellStyle name="Normal 2 9 6 2 4 2" xfId="11659"/>
    <cellStyle name="Normal 2 9 6 2 5" xfId="9610"/>
    <cellStyle name="Normal 2 9 6 3" xfId="817"/>
    <cellStyle name="Normal 2 9 6 3 2" xfId="4920"/>
    <cellStyle name="Normal 2 9 6 3 2 2" xfId="13197"/>
    <cellStyle name="Normal 2 9 6 3 3" xfId="6945"/>
    <cellStyle name="Normal 2 9 6 3 3 2" xfId="15222"/>
    <cellStyle name="Normal 2 9 6 3 4" xfId="2877"/>
    <cellStyle name="Normal 2 9 6 3 4 2" xfId="11154"/>
    <cellStyle name="Normal 2 9 6 3 5" xfId="9106"/>
    <cellStyle name="Normal 2 9 6 4" xfId="1867"/>
    <cellStyle name="Normal 2 9 6 4 2" xfId="5953"/>
    <cellStyle name="Normal 2 9 6 4 2 2" xfId="14230"/>
    <cellStyle name="Normal 2 9 6 4 3" xfId="7953"/>
    <cellStyle name="Normal 2 9 6 4 3 2" xfId="16230"/>
    <cellStyle name="Normal 2 9 6 4 4" xfId="3920"/>
    <cellStyle name="Normal 2 9 6 4 4 2" xfId="12197"/>
    <cellStyle name="Normal 2 9 6 4 5" xfId="10148"/>
    <cellStyle name="Normal 2 9 6 5" xfId="4416"/>
    <cellStyle name="Normal 2 9 6 5 2" xfId="12693"/>
    <cellStyle name="Normal 2 9 6 6" xfId="6447"/>
    <cellStyle name="Normal 2 9 6 6 2" xfId="14724"/>
    <cellStyle name="Normal 2 9 6 7" xfId="2368"/>
    <cellStyle name="Normal 2 9 6 7 2" xfId="10645"/>
    <cellStyle name="Normal 2 9 6 8" xfId="8599"/>
    <cellStyle name="Normal 2 9 7" xfId="240"/>
    <cellStyle name="Normal 2 9 7 2" xfId="1329"/>
    <cellStyle name="Normal 2 9 7 2 2" xfId="5419"/>
    <cellStyle name="Normal 2 9 7 2 2 2" xfId="13696"/>
    <cellStyle name="Normal 2 9 7 2 3" xfId="7444"/>
    <cellStyle name="Normal 2 9 7 2 3 2" xfId="15721"/>
    <cellStyle name="Normal 2 9 7 2 4" xfId="3385"/>
    <cellStyle name="Normal 2 9 7 2 4 2" xfId="11662"/>
    <cellStyle name="Normal 2 9 7 2 5" xfId="9613"/>
    <cellStyle name="Normal 2 9 7 3" xfId="820"/>
    <cellStyle name="Normal 2 9 7 3 2" xfId="4923"/>
    <cellStyle name="Normal 2 9 7 3 2 2" xfId="13200"/>
    <cellStyle name="Normal 2 9 7 3 3" xfId="6948"/>
    <cellStyle name="Normal 2 9 7 3 3 2" xfId="15225"/>
    <cellStyle name="Normal 2 9 7 3 4" xfId="2880"/>
    <cellStyle name="Normal 2 9 7 3 4 2" xfId="11157"/>
    <cellStyle name="Normal 2 9 7 3 5" xfId="9109"/>
    <cellStyle name="Normal 2 9 7 4" xfId="1870"/>
    <cellStyle name="Normal 2 9 7 4 2" xfId="5956"/>
    <cellStyle name="Normal 2 9 7 4 2 2" xfId="14233"/>
    <cellStyle name="Normal 2 9 7 4 3" xfId="7956"/>
    <cellStyle name="Normal 2 9 7 4 3 2" xfId="16233"/>
    <cellStyle name="Normal 2 9 7 4 4" xfId="3923"/>
    <cellStyle name="Normal 2 9 7 4 4 2" xfId="12200"/>
    <cellStyle name="Normal 2 9 7 4 5" xfId="10151"/>
    <cellStyle name="Normal 2 9 7 5" xfId="4419"/>
    <cellStyle name="Normal 2 9 7 5 2" xfId="12696"/>
    <cellStyle name="Normal 2 9 7 6" xfId="6450"/>
    <cellStyle name="Normal 2 9 7 6 2" xfId="14727"/>
    <cellStyle name="Normal 2 9 7 7" xfId="2371"/>
    <cellStyle name="Normal 2 9 7 7 2" xfId="10648"/>
    <cellStyle name="Normal 2 9 7 8" xfId="8602"/>
    <cellStyle name="Normal 2 9 8" xfId="243"/>
    <cellStyle name="Normal 2 9 8 2" xfId="1331"/>
    <cellStyle name="Normal 2 9 8 2 2" xfId="5421"/>
    <cellStyle name="Normal 2 9 8 2 2 2" xfId="13698"/>
    <cellStyle name="Normal 2 9 8 2 3" xfId="7446"/>
    <cellStyle name="Normal 2 9 8 2 3 2" xfId="15723"/>
    <cellStyle name="Normal 2 9 8 2 4" xfId="3387"/>
    <cellStyle name="Normal 2 9 8 2 4 2" xfId="11664"/>
    <cellStyle name="Normal 2 9 8 2 5" xfId="9615"/>
    <cellStyle name="Normal 2 9 8 3" xfId="822"/>
    <cellStyle name="Normal 2 9 8 3 2" xfId="4925"/>
    <cellStyle name="Normal 2 9 8 3 2 2" xfId="13202"/>
    <cellStyle name="Normal 2 9 8 3 3" xfId="6950"/>
    <cellStyle name="Normal 2 9 8 3 3 2" xfId="15227"/>
    <cellStyle name="Normal 2 9 8 3 4" xfId="2882"/>
    <cellStyle name="Normal 2 9 8 3 4 2" xfId="11159"/>
    <cellStyle name="Normal 2 9 8 3 5" xfId="9111"/>
    <cellStyle name="Normal 2 9 8 4" xfId="1872"/>
    <cellStyle name="Normal 2 9 8 4 2" xfId="5958"/>
    <cellStyle name="Normal 2 9 8 4 2 2" xfId="14235"/>
    <cellStyle name="Normal 2 9 8 4 3" xfId="7958"/>
    <cellStyle name="Normal 2 9 8 4 3 2" xfId="16235"/>
    <cellStyle name="Normal 2 9 8 4 4" xfId="3925"/>
    <cellStyle name="Normal 2 9 8 4 4 2" xfId="12202"/>
    <cellStyle name="Normal 2 9 8 4 5" xfId="10153"/>
    <cellStyle name="Normal 2 9 8 5" xfId="4421"/>
    <cellStyle name="Normal 2 9 8 5 2" xfId="12698"/>
    <cellStyle name="Normal 2 9 8 6" xfId="6452"/>
    <cellStyle name="Normal 2 9 8 6 2" xfId="14729"/>
    <cellStyle name="Normal 2 9 8 7" xfId="2373"/>
    <cellStyle name="Normal 2 9 8 7 2" xfId="10650"/>
    <cellStyle name="Normal 2 9 8 8" xfId="8604"/>
    <cellStyle name="Normal 2 9 9" xfId="245"/>
    <cellStyle name="Normal 2 9 9 2" xfId="1333"/>
    <cellStyle name="Normal 2 9 9 2 2" xfId="5423"/>
    <cellStyle name="Normal 2 9 9 2 2 2" xfId="13700"/>
    <cellStyle name="Normal 2 9 9 2 3" xfId="7448"/>
    <cellStyle name="Normal 2 9 9 2 3 2" xfId="15725"/>
    <cellStyle name="Normal 2 9 9 2 4" xfId="3389"/>
    <cellStyle name="Normal 2 9 9 2 4 2" xfId="11666"/>
    <cellStyle name="Normal 2 9 9 2 5" xfId="9617"/>
    <cellStyle name="Normal 2 9 9 3" xfId="824"/>
    <cellStyle name="Normal 2 9 9 3 2" xfId="4927"/>
    <cellStyle name="Normal 2 9 9 3 2 2" xfId="13204"/>
    <cellStyle name="Normal 2 9 9 3 3" xfId="6952"/>
    <cellStyle name="Normal 2 9 9 3 3 2" xfId="15229"/>
    <cellStyle name="Normal 2 9 9 3 4" xfId="2884"/>
    <cellStyle name="Normal 2 9 9 3 4 2" xfId="11161"/>
    <cellStyle name="Normal 2 9 9 3 5" xfId="9113"/>
    <cellStyle name="Normal 2 9 9 4" xfId="1874"/>
    <cellStyle name="Normal 2 9 9 4 2" xfId="5960"/>
    <cellStyle name="Normal 2 9 9 4 2 2" xfId="14237"/>
    <cellStyle name="Normal 2 9 9 4 3" xfId="7960"/>
    <cellStyle name="Normal 2 9 9 4 3 2" xfId="16237"/>
    <cellStyle name="Normal 2 9 9 4 4" xfId="3927"/>
    <cellStyle name="Normal 2 9 9 4 4 2" xfId="12204"/>
    <cellStyle name="Normal 2 9 9 4 5" xfId="10155"/>
    <cellStyle name="Normal 2 9 9 5" xfId="4423"/>
    <cellStyle name="Normal 2 9 9 5 2" xfId="12700"/>
    <cellStyle name="Normal 2 9 9 6" xfId="6454"/>
    <cellStyle name="Normal 2 9 9 6 2" xfId="14731"/>
    <cellStyle name="Normal 2 9 9 7" xfId="2375"/>
    <cellStyle name="Normal 2 9 9 7 2" xfId="10652"/>
    <cellStyle name="Normal 2 9 9 8" xfId="8606"/>
    <cellStyle name="Normal 20" xfId="503"/>
    <cellStyle name="Normal 20 2" xfId="1550"/>
    <cellStyle name="Normal 20 2 2" xfId="5639"/>
    <cellStyle name="Normal 20 2 2 2" xfId="13916"/>
    <cellStyle name="Normal 20 2 3" xfId="7661"/>
    <cellStyle name="Normal 20 2 3 2" xfId="15938"/>
    <cellStyle name="Normal 20 2 4" xfId="3605"/>
    <cellStyle name="Normal 20 2 4 2" xfId="11882"/>
    <cellStyle name="Normal 20 2 5" xfId="9833"/>
    <cellStyle name="Normal 20 3" xfId="1039"/>
    <cellStyle name="Normal 20 3 2" xfId="5140"/>
    <cellStyle name="Normal 20 3 2 2" xfId="13417"/>
    <cellStyle name="Normal 20 3 3" xfId="7165"/>
    <cellStyle name="Normal 20 3 3 2" xfId="15442"/>
    <cellStyle name="Normal 20 3 4" xfId="3098"/>
    <cellStyle name="Normal 20 3 4 2" xfId="11375"/>
    <cellStyle name="Normal 20 3 5" xfId="9326"/>
    <cellStyle name="Normal 20 4" xfId="2087"/>
    <cellStyle name="Normal 20 4 2" xfId="6173"/>
    <cellStyle name="Normal 20 4 2 2" xfId="14450"/>
    <cellStyle name="Normal 20 4 3" xfId="8173"/>
    <cellStyle name="Normal 20 4 3 2" xfId="16450"/>
    <cellStyle name="Normal 20 4 4" xfId="4140"/>
    <cellStyle name="Normal 20 4 4 2" xfId="12417"/>
    <cellStyle name="Normal 20 4 5" xfId="10368"/>
    <cellStyle name="Normal 20 5" xfId="4639"/>
    <cellStyle name="Normal 20 5 2" xfId="12916"/>
    <cellStyle name="Normal 20 6" xfId="6667"/>
    <cellStyle name="Normal 20 6 2" xfId="14944"/>
    <cellStyle name="Normal 20 7" xfId="2592"/>
    <cellStyle name="Normal 20 7 2" xfId="10869"/>
    <cellStyle name="Normal 20 8" xfId="8822"/>
    <cellStyle name="Normal 21" xfId="421"/>
    <cellStyle name="Normal 21 2" xfId="1494"/>
    <cellStyle name="Normal 21 2 2" xfId="5584"/>
    <cellStyle name="Normal 21 2 2 2" xfId="13861"/>
    <cellStyle name="Normal 21 2 3" xfId="7608"/>
    <cellStyle name="Normal 21 2 3 2" xfId="15885"/>
    <cellStyle name="Normal 21 2 4" xfId="3550"/>
    <cellStyle name="Normal 21 2 4 2" xfId="11827"/>
    <cellStyle name="Normal 21 2 5" xfId="9778"/>
    <cellStyle name="Normal 21 3" xfId="984"/>
    <cellStyle name="Normal 21 3 2" xfId="5087"/>
    <cellStyle name="Normal 21 3 2 2" xfId="13364"/>
    <cellStyle name="Normal 21 3 3" xfId="7112"/>
    <cellStyle name="Normal 21 3 3 2" xfId="15389"/>
    <cellStyle name="Normal 21 3 4" xfId="3044"/>
    <cellStyle name="Normal 21 3 4 2" xfId="11321"/>
    <cellStyle name="Normal 21 3 5" xfId="9273"/>
    <cellStyle name="Normal 21 4" xfId="2034"/>
    <cellStyle name="Normal 21 4 2" xfId="6120"/>
    <cellStyle name="Normal 21 4 2 2" xfId="14397"/>
    <cellStyle name="Normal 21 4 3" xfId="8120"/>
    <cellStyle name="Normal 21 4 3 2" xfId="16397"/>
    <cellStyle name="Normal 21 4 4" xfId="4087"/>
    <cellStyle name="Normal 21 4 4 2" xfId="12364"/>
    <cellStyle name="Normal 21 4 5" xfId="10315"/>
    <cellStyle name="Normal 21 5" xfId="4584"/>
    <cellStyle name="Normal 21 5 2" xfId="12861"/>
    <cellStyle name="Normal 21 6" xfId="6614"/>
    <cellStyle name="Normal 21 6 2" xfId="14891"/>
    <cellStyle name="Normal 21 7" xfId="2537"/>
    <cellStyle name="Normal 21 7 2" xfId="10814"/>
    <cellStyle name="Normal 21 8" xfId="8767"/>
    <cellStyle name="Normal 22" xfId="507"/>
    <cellStyle name="Normal 22 2" xfId="1554"/>
    <cellStyle name="Normal 22 2 2" xfId="5643"/>
    <cellStyle name="Normal 22 2 2 2" xfId="13920"/>
    <cellStyle name="Normal 22 2 3" xfId="7665"/>
    <cellStyle name="Normal 22 2 3 2" xfId="15942"/>
    <cellStyle name="Normal 22 2 4" xfId="3609"/>
    <cellStyle name="Normal 22 2 4 2" xfId="11886"/>
    <cellStyle name="Normal 22 2 5" xfId="9837"/>
    <cellStyle name="Normal 22 3" xfId="1043"/>
    <cellStyle name="Normal 22 3 2" xfId="5144"/>
    <cellStyle name="Normal 22 3 2 2" xfId="13421"/>
    <cellStyle name="Normal 22 3 3" xfId="7169"/>
    <cellStyle name="Normal 22 3 3 2" xfId="15446"/>
    <cellStyle name="Normal 22 3 4" xfId="3102"/>
    <cellStyle name="Normal 22 3 4 2" xfId="11379"/>
    <cellStyle name="Normal 22 3 5" xfId="9330"/>
    <cellStyle name="Normal 22 4" xfId="2091"/>
    <cellStyle name="Normal 22 4 2" xfId="6177"/>
    <cellStyle name="Normal 22 4 2 2" xfId="14454"/>
    <cellStyle name="Normal 22 4 3" xfId="8177"/>
    <cellStyle name="Normal 22 4 3 2" xfId="16454"/>
    <cellStyle name="Normal 22 4 4" xfId="4144"/>
    <cellStyle name="Normal 22 4 4 2" xfId="12421"/>
    <cellStyle name="Normal 22 4 5" xfId="10372"/>
    <cellStyle name="Normal 22 5" xfId="4643"/>
    <cellStyle name="Normal 22 5 2" xfId="12920"/>
    <cellStyle name="Normal 22 6" xfId="6671"/>
    <cellStyle name="Normal 22 6 2" xfId="14948"/>
    <cellStyle name="Normal 22 7" xfId="2596"/>
    <cellStyle name="Normal 22 7 2" xfId="10873"/>
    <cellStyle name="Normal 22 8" xfId="8826"/>
    <cellStyle name="Normal 23" xfId="510"/>
    <cellStyle name="Normal 23 2" xfId="1557"/>
    <cellStyle name="Normal 23 2 2" xfId="5646"/>
    <cellStyle name="Normal 23 2 2 2" xfId="13923"/>
    <cellStyle name="Normal 23 2 3" xfId="7668"/>
    <cellStyle name="Normal 23 2 3 2" xfId="15945"/>
    <cellStyle name="Normal 23 2 4" xfId="3612"/>
    <cellStyle name="Normal 23 2 4 2" xfId="11889"/>
    <cellStyle name="Normal 23 2 5" xfId="9840"/>
    <cellStyle name="Normal 23 3" xfId="1046"/>
    <cellStyle name="Normal 23 3 2" xfId="5147"/>
    <cellStyle name="Normal 23 3 2 2" xfId="13424"/>
    <cellStyle name="Normal 23 3 3" xfId="7172"/>
    <cellStyle name="Normal 23 3 3 2" xfId="15449"/>
    <cellStyle name="Normal 23 3 4" xfId="3105"/>
    <cellStyle name="Normal 23 3 4 2" xfId="11382"/>
    <cellStyle name="Normal 23 3 5" xfId="9333"/>
    <cellStyle name="Normal 23 4" xfId="2094"/>
    <cellStyle name="Normal 23 4 2" xfId="6180"/>
    <cellStyle name="Normal 23 4 2 2" xfId="14457"/>
    <cellStyle name="Normal 23 4 3" xfId="8180"/>
    <cellStyle name="Normal 23 4 3 2" xfId="16457"/>
    <cellStyle name="Normal 23 4 4" xfId="4147"/>
    <cellStyle name="Normal 23 4 4 2" xfId="12424"/>
    <cellStyle name="Normal 23 4 5" xfId="10375"/>
    <cellStyle name="Normal 23 5" xfId="4646"/>
    <cellStyle name="Normal 23 5 2" xfId="12923"/>
    <cellStyle name="Normal 23 6" xfId="6674"/>
    <cellStyle name="Normal 23 6 2" xfId="14951"/>
    <cellStyle name="Normal 23 7" xfId="2599"/>
    <cellStyle name="Normal 23 7 2" xfId="10876"/>
    <cellStyle name="Normal 23 8" xfId="8829"/>
    <cellStyle name="Normal 24" xfId="127"/>
    <cellStyle name="Normal 24 2" xfId="1222"/>
    <cellStyle name="Normal 24 2 2" xfId="5313"/>
    <cellStyle name="Normal 24 2 2 2" xfId="13590"/>
    <cellStyle name="Normal 24 2 3" xfId="7338"/>
    <cellStyle name="Normal 24 2 3 2" xfId="15615"/>
    <cellStyle name="Normal 24 2 4" xfId="3278"/>
    <cellStyle name="Normal 24 2 4 2" xfId="11555"/>
    <cellStyle name="Normal 24 2 5" xfId="9506"/>
    <cellStyle name="Normal 24 3" xfId="712"/>
    <cellStyle name="Normal 24 3 2" xfId="4817"/>
    <cellStyle name="Normal 24 3 2 2" xfId="13094"/>
    <cellStyle name="Normal 24 3 3" xfId="6842"/>
    <cellStyle name="Normal 24 3 3 2" xfId="15119"/>
    <cellStyle name="Normal 24 3 4" xfId="2772"/>
    <cellStyle name="Normal 24 3 4 2" xfId="11049"/>
    <cellStyle name="Normal 24 3 5" xfId="9001"/>
    <cellStyle name="Normal 24 4" xfId="1763"/>
    <cellStyle name="Normal 24 4 2" xfId="5850"/>
    <cellStyle name="Normal 24 4 2 2" xfId="14127"/>
    <cellStyle name="Normal 24 4 3" xfId="7850"/>
    <cellStyle name="Normal 24 4 3 2" xfId="16127"/>
    <cellStyle name="Normal 24 4 4" xfId="3816"/>
    <cellStyle name="Normal 24 4 4 2" xfId="12093"/>
    <cellStyle name="Normal 24 4 5" xfId="10044"/>
    <cellStyle name="Normal 24 5" xfId="4313"/>
    <cellStyle name="Normal 24 5 2" xfId="12590"/>
    <cellStyle name="Normal 24 6" xfId="6344"/>
    <cellStyle name="Normal 24 6 2" xfId="14621"/>
    <cellStyle name="Normal 24 7" xfId="2264"/>
    <cellStyle name="Normal 24 7 2" xfId="10541"/>
    <cellStyle name="Normal 24 8" xfId="8495"/>
    <cellStyle name="Normal 25" xfId="136"/>
    <cellStyle name="Normal 25 2" xfId="1230"/>
    <cellStyle name="Normal 25 2 2" xfId="5321"/>
    <cellStyle name="Normal 25 2 2 2" xfId="13598"/>
    <cellStyle name="Normal 25 2 3" xfId="7346"/>
    <cellStyle name="Normal 25 2 3 2" xfId="15623"/>
    <cellStyle name="Normal 25 2 4" xfId="3286"/>
    <cellStyle name="Normal 25 2 4 2" xfId="11563"/>
    <cellStyle name="Normal 25 2 5" xfId="9514"/>
    <cellStyle name="Normal 25 3" xfId="721"/>
    <cellStyle name="Normal 25 3 2" xfId="4825"/>
    <cellStyle name="Normal 25 3 2 2" xfId="13102"/>
    <cellStyle name="Normal 25 3 3" xfId="6850"/>
    <cellStyle name="Normal 25 3 3 2" xfId="15127"/>
    <cellStyle name="Normal 25 3 4" xfId="2781"/>
    <cellStyle name="Normal 25 3 4 2" xfId="11058"/>
    <cellStyle name="Normal 25 3 5" xfId="9010"/>
    <cellStyle name="Normal 25 4" xfId="1771"/>
    <cellStyle name="Normal 25 4 2" xfId="5858"/>
    <cellStyle name="Normal 25 4 2 2" xfId="14135"/>
    <cellStyle name="Normal 25 4 3" xfId="7858"/>
    <cellStyle name="Normal 25 4 3 2" xfId="16135"/>
    <cellStyle name="Normal 25 4 4" xfId="3824"/>
    <cellStyle name="Normal 25 4 4 2" xfId="12101"/>
    <cellStyle name="Normal 25 4 5" xfId="10052"/>
    <cellStyle name="Normal 25 5" xfId="4321"/>
    <cellStyle name="Normal 25 5 2" xfId="12598"/>
    <cellStyle name="Normal 25 6" xfId="6352"/>
    <cellStyle name="Normal 25 6 2" xfId="14629"/>
    <cellStyle name="Normal 25 7" xfId="2272"/>
    <cellStyle name="Normal 25 7 2" xfId="10549"/>
    <cellStyle name="Normal 25 8" xfId="8503"/>
    <cellStyle name="Normal 26" xfId="141"/>
    <cellStyle name="Normal 26 2" xfId="1235"/>
    <cellStyle name="Normal 26 2 2" xfId="5326"/>
    <cellStyle name="Normal 26 2 2 2" xfId="13603"/>
    <cellStyle name="Normal 26 2 3" xfId="7351"/>
    <cellStyle name="Normal 26 2 3 2" xfId="15628"/>
    <cellStyle name="Normal 26 2 4" xfId="3291"/>
    <cellStyle name="Normal 26 2 4 2" xfId="11568"/>
    <cellStyle name="Normal 26 2 5" xfId="9519"/>
    <cellStyle name="Normal 26 3" xfId="726"/>
    <cellStyle name="Normal 26 3 2" xfId="4830"/>
    <cellStyle name="Normal 26 3 2 2" xfId="13107"/>
    <cellStyle name="Normal 26 3 3" xfId="6855"/>
    <cellStyle name="Normal 26 3 3 2" xfId="15132"/>
    <cellStyle name="Normal 26 3 4" xfId="2786"/>
    <cellStyle name="Normal 26 3 4 2" xfId="11063"/>
    <cellStyle name="Normal 26 3 5" xfId="9015"/>
    <cellStyle name="Normal 26 4" xfId="1776"/>
    <cellStyle name="Normal 26 4 2" xfId="5863"/>
    <cellStyle name="Normal 26 4 2 2" xfId="14140"/>
    <cellStyle name="Normal 26 4 3" xfId="7863"/>
    <cellStyle name="Normal 26 4 3 2" xfId="16140"/>
    <cellStyle name="Normal 26 4 4" xfId="3829"/>
    <cellStyle name="Normal 26 4 4 2" xfId="12106"/>
    <cellStyle name="Normal 26 4 5" xfId="10057"/>
    <cellStyle name="Normal 26 5" xfId="4326"/>
    <cellStyle name="Normal 26 5 2" xfId="12603"/>
    <cellStyle name="Normal 26 6" xfId="6357"/>
    <cellStyle name="Normal 26 6 2" xfId="14634"/>
    <cellStyle name="Normal 26 7" xfId="2277"/>
    <cellStyle name="Normal 26 7 2" xfId="10554"/>
    <cellStyle name="Normal 26 8" xfId="8508"/>
    <cellStyle name="Normal 27" xfId="144"/>
    <cellStyle name="Normal 27 2" xfId="1238"/>
    <cellStyle name="Normal 27 2 2" xfId="5329"/>
    <cellStyle name="Normal 27 2 2 2" xfId="13606"/>
    <cellStyle name="Normal 27 2 3" xfId="7354"/>
    <cellStyle name="Normal 27 2 3 2" xfId="15631"/>
    <cellStyle name="Normal 27 2 4" xfId="3294"/>
    <cellStyle name="Normal 27 2 4 2" xfId="11571"/>
    <cellStyle name="Normal 27 2 5" xfId="9522"/>
    <cellStyle name="Normal 27 3" xfId="729"/>
    <cellStyle name="Normal 27 3 2" xfId="4833"/>
    <cellStyle name="Normal 27 3 2 2" xfId="13110"/>
    <cellStyle name="Normal 27 3 3" xfId="6858"/>
    <cellStyle name="Normal 27 3 3 2" xfId="15135"/>
    <cellStyle name="Normal 27 3 4" xfId="2789"/>
    <cellStyle name="Normal 27 3 4 2" xfId="11066"/>
    <cellStyle name="Normal 27 3 5" xfId="9018"/>
    <cellStyle name="Normal 27 4" xfId="1779"/>
    <cellStyle name="Normal 27 4 2" xfId="5866"/>
    <cellStyle name="Normal 27 4 2 2" xfId="14143"/>
    <cellStyle name="Normal 27 4 3" xfId="7866"/>
    <cellStyle name="Normal 27 4 3 2" xfId="16143"/>
    <cellStyle name="Normal 27 4 4" xfId="3832"/>
    <cellStyle name="Normal 27 4 4 2" xfId="12109"/>
    <cellStyle name="Normal 27 4 5" xfId="10060"/>
    <cellStyle name="Normal 27 5" xfId="4329"/>
    <cellStyle name="Normal 27 5 2" xfId="12606"/>
    <cellStyle name="Normal 27 6" xfId="6360"/>
    <cellStyle name="Normal 27 6 2" xfId="14637"/>
    <cellStyle name="Normal 27 7" xfId="2280"/>
    <cellStyle name="Normal 27 7 2" xfId="10557"/>
    <cellStyle name="Normal 27 8" xfId="8511"/>
    <cellStyle name="Normal 28" xfId="153"/>
    <cellStyle name="Normal 28 2" xfId="1247"/>
    <cellStyle name="Normal 28 2 2" xfId="5338"/>
    <cellStyle name="Normal 28 2 2 2" xfId="13615"/>
    <cellStyle name="Normal 28 2 3" xfId="7363"/>
    <cellStyle name="Normal 28 2 3 2" xfId="15640"/>
    <cellStyle name="Normal 28 2 4" xfId="3303"/>
    <cellStyle name="Normal 28 2 4 2" xfId="11580"/>
    <cellStyle name="Normal 28 2 5" xfId="9531"/>
    <cellStyle name="Normal 28 3" xfId="738"/>
    <cellStyle name="Normal 28 3 2" xfId="4842"/>
    <cellStyle name="Normal 28 3 2 2" xfId="13119"/>
    <cellStyle name="Normal 28 3 3" xfId="6867"/>
    <cellStyle name="Normal 28 3 3 2" xfId="15144"/>
    <cellStyle name="Normal 28 3 4" xfId="2798"/>
    <cellStyle name="Normal 28 3 4 2" xfId="11075"/>
    <cellStyle name="Normal 28 3 5" xfId="9027"/>
    <cellStyle name="Normal 28 4" xfId="1788"/>
    <cellStyle name="Normal 28 4 2" xfId="5875"/>
    <cellStyle name="Normal 28 4 2 2" xfId="14152"/>
    <cellStyle name="Normal 28 4 3" xfId="7875"/>
    <cellStyle name="Normal 28 4 3 2" xfId="16152"/>
    <cellStyle name="Normal 28 4 4" xfId="3841"/>
    <cellStyle name="Normal 28 4 4 2" xfId="12118"/>
    <cellStyle name="Normal 28 4 5" xfId="10069"/>
    <cellStyle name="Normal 28 5" xfId="4338"/>
    <cellStyle name="Normal 28 5 2" xfId="12615"/>
    <cellStyle name="Normal 28 6" xfId="6369"/>
    <cellStyle name="Normal 28 6 2" xfId="14646"/>
    <cellStyle name="Normal 28 7" xfId="2289"/>
    <cellStyle name="Normal 28 7 2" xfId="10566"/>
    <cellStyle name="Normal 28 8" xfId="8520"/>
    <cellStyle name="Normal 29" xfId="149"/>
    <cellStyle name="Normal 29 2" xfId="1243"/>
    <cellStyle name="Normal 29 2 2" xfId="5334"/>
    <cellStyle name="Normal 29 2 2 2" xfId="13611"/>
    <cellStyle name="Normal 29 2 3" xfId="7359"/>
    <cellStyle name="Normal 29 2 3 2" xfId="15636"/>
    <cellStyle name="Normal 29 2 4" xfId="3299"/>
    <cellStyle name="Normal 29 2 4 2" xfId="11576"/>
    <cellStyle name="Normal 29 2 5" xfId="9527"/>
    <cellStyle name="Normal 29 3" xfId="734"/>
    <cellStyle name="Normal 29 3 2" xfId="4838"/>
    <cellStyle name="Normal 29 3 2 2" xfId="13115"/>
    <cellStyle name="Normal 29 3 3" xfId="6863"/>
    <cellStyle name="Normal 29 3 3 2" xfId="15140"/>
    <cellStyle name="Normal 29 3 4" xfId="2794"/>
    <cellStyle name="Normal 29 3 4 2" xfId="11071"/>
    <cellStyle name="Normal 29 3 5" xfId="9023"/>
    <cellStyle name="Normal 29 4" xfId="1784"/>
    <cellStyle name="Normal 29 4 2" xfId="5871"/>
    <cellStyle name="Normal 29 4 2 2" xfId="14148"/>
    <cellStyle name="Normal 29 4 3" xfId="7871"/>
    <cellStyle name="Normal 29 4 3 2" xfId="16148"/>
    <cellStyle name="Normal 29 4 4" xfId="3837"/>
    <cellStyle name="Normal 29 4 4 2" xfId="12114"/>
    <cellStyle name="Normal 29 4 5" xfId="10065"/>
    <cellStyle name="Normal 29 5" xfId="4334"/>
    <cellStyle name="Normal 29 5 2" xfId="12611"/>
    <cellStyle name="Normal 29 6" xfId="6365"/>
    <cellStyle name="Normal 29 6 2" xfId="14642"/>
    <cellStyle name="Normal 29 7" xfId="2285"/>
    <cellStyle name="Normal 29 7 2" xfId="10562"/>
    <cellStyle name="Normal 29 8" xfId="8516"/>
    <cellStyle name="Normal 3" xfId="514"/>
    <cellStyle name="Normal 30" xfId="135"/>
    <cellStyle name="Normal 30 2" xfId="1229"/>
    <cellStyle name="Normal 30 2 2" xfId="5320"/>
    <cellStyle name="Normal 30 2 2 2" xfId="13597"/>
    <cellStyle name="Normal 30 2 3" xfId="7345"/>
    <cellStyle name="Normal 30 2 3 2" xfId="15622"/>
    <cellStyle name="Normal 30 2 4" xfId="3285"/>
    <cellStyle name="Normal 30 2 4 2" xfId="11562"/>
    <cellStyle name="Normal 30 2 5" xfId="9513"/>
    <cellStyle name="Normal 30 3" xfId="720"/>
    <cellStyle name="Normal 30 3 2" xfId="4824"/>
    <cellStyle name="Normal 30 3 2 2" xfId="13101"/>
    <cellStyle name="Normal 30 3 3" xfId="6849"/>
    <cellStyle name="Normal 30 3 3 2" xfId="15126"/>
    <cellStyle name="Normal 30 3 4" xfId="2780"/>
    <cellStyle name="Normal 30 3 4 2" xfId="11057"/>
    <cellStyle name="Normal 30 3 5" xfId="9009"/>
    <cellStyle name="Normal 30 4" xfId="1770"/>
    <cellStyle name="Normal 30 4 2" xfId="5857"/>
    <cellStyle name="Normal 30 4 2 2" xfId="14134"/>
    <cellStyle name="Normal 30 4 3" xfId="7857"/>
    <cellStyle name="Normal 30 4 3 2" xfId="16134"/>
    <cellStyle name="Normal 30 4 4" xfId="3823"/>
    <cellStyle name="Normal 30 4 4 2" xfId="12100"/>
    <cellStyle name="Normal 30 4 5" xfId="10051"/>
    <cellStyle name="Normal 30 5" xfId="4320"/>
    <cellStyle name="Normal 30 5 2" xfId="12597"/>
    <cellStyle name="Normal 30 6" xfId="6351"/>
    <cellStyle name="Normal 30 6 2" xfId="14628"/>
    <cellStyle name="Normal 30 7" xfId="2271"/>
    <cellStyle name="Normal 30 7 2" xfId="10548"/>
    <cellStyle name="Normal 30 8" xfId="8502"/>
    <cellStyle name="Normal 31" xfId="140"/>
    <cellStyle name="Normal 31 2" xfId="1234"/>
    <cellStyle name="Normal 31 2 2" xfId="5325"/>
    <cellStyle name="Normal 31 2 2 2" xfId="13602"/>
    <cellStyle name="Normal 31 2 3" xfId="7350"/>
    <cellStyle name="Normal 31 2 3 2" xfId="15627"/>
    <cellStyle name="Normal 31 2 4" xfId="3290"/>
    <cellStyle name="Normal 31 2 4 2" xfId="11567"/>
    <cellStyle name="Normal 31 2 5" xfId="9518"/>
    <cellStyle name="Normal 31 3" xfId="725"/>
    <cellStyle name="Normal 31 3 2" xfId="4829"/>
    <cellStyle name="Normal 31 3 2 2" xfId="13106"/>
    <cellStyle name="Normal 31 3 3" xfId="6854"/>
    <cellStyle name="Normal 31 3 3 2" xfId="15131"/>
    <cellStyle name="Normal 31 3 4" xfId="2785"/>
    <cellStyle name="Normal 31 3 4 2" xfId="11062"/>
    <cellStyle name="Normal 31 3 5" xfId="9014"/>
    <cellStyle name="Normal 31 4" xfId="1775"/>
    <cellStyle name="Normal 31 4 2" xfId="5862"/>
    <cellStyle name="Normal 31 4 2 2" xfId="14139"/>
    <cellStyle name="Normal 31 4 3" xfId="7862"/>
    <cellStyle name="Normal 31 4 3 2" xfId="16139"/>
    <cellStyle name="Normal 31 4 4" xfId="3828"/>
    <cellStyle name="Normal 31 4 4 2" xfId="12105"/>
    <cellStyle name="Normal 31 4 5" xfId="10056"/>
    <cellStyle name="Normal 31 5" xfId="4325"/>
    <cellStyle name="Normal 31 5 2" xfId="12602"/>
    <cellStyle name="Normal 31 6" xfId="6356"/>
    <cellStyle name="Normal 31 6 2" xfId="14633"/>
    <cellStyle name="Normal 31 7" xfId="2276"/>
    <cellStyle name="Normal 31 7 2" xfId="10553"/>
    <cellStyle name="Normal 31 8" xfId="8507"/>
    <cellStyle name="Normal 32" xfId="143"/>
    <cellStyle name="Normal 32 2" xfId="1237"/>
    <cellStyle name="Normal 32 2 2" xfId="5328"/>
    <cellStyle name="Normal 32 2 2 2" xfId="13605"/>
    <cellStyle name="Normal 32 2 3" xfId="7353"/>
    <cellStyle name="Normal 32 2 3 2" xfId="15630"/>
    <cellStyle name="Normal 32 2 4" xfId="3293"/>
    <cellStyle name="Normal 32 2 4 2" xfId="11570"/>
    <cellStyle name="Normal 32 2 5" xfId="9521"/>
    <cellStyle name="Normal 32 3" xfId="728"/>
    <cellStyle name="Normal 32 3 2" xfId="4832"/>
    <cellStyle name="Normal 32 3 2 2" xfId="13109"/>
    <cellStyle name="Normal 32 3 3" xfId="6857"/>
    <cellStyle name="Normal 32 3 3 2" xfId="15134"/>
    <cellStyle name="Normal 32 3 4" xfId="2788"/>
    <cellStyle name="Normal 32 3 4 2" xfId="11065"/>
    <cellStyle name="Normal 32 3 5" xfId="9017"/>
    <cellStyle name="Normal 32 4" xfId="1778"/>
    <cellStyle name="Normal 32 4 2" xfId="5865"/>
    <cellStyle name="Normal 32 4 2 2" xfId="14142"/>
    <cellStyle name="Normal 32 4 3" xfId="7865"/>
    <cellStyle name="Normal 32 4 3 2" xfId="16142"/>
    <cellStyle name="Normal 32 4 4" xfId="3831"/>
    <cellStyle name="Normal 32 4 4 2" xfId="12108"/>
    <cellStyle name="Normal 32 4 5" xfId="10059"/>
    <cellStyle name="Normal 32 5" xfId="4328"/>
    <cellStyle name="Normal 32 5 2" xfId="12605"/>
    <cellStyle name="Normal 32 6" xfId="6359"/>
    <cellStyle name="Normal 32 6 2" xfId="14636"/>
    <cellStyle name="Normal 32 7" xfId="2279"/>
    <cellStyle name="Normal 32 7 2" xfId="10556"/>
    <cellStyle name="Normal 32 8" xfId="8510"/>
    <cellStyle name="Normal 33" xfId="152"/>
    <cellStyle name="Normal 33 2" xfId="1246"/>
    <cellStyle name="Normal 33 2 2" xfId="5337"/>
    <cellStyle name="Normal 33 2 2 2" xfId="13614"/>
    <cellStyle name="Normal 33 2 3" xfId="7362"/>
    <cellStyle name="Normal 33 2 3 2" xfId="15639"/>
    <cellStyle name="Normal 33 2 4" xfId="3302"/>
    <cellStyle name="Normal 33 2 4 2" xfId="11579"/>
    <cellStyle name="Normal 33 2 5" xfId="9530"/>
    <cellStyle name="Normal 33 3" xfId="737"/>
    <cellStyle name="Normal 33 3 2" xfId="4841"/>
    <cellStyle name="Normal 33 3 2 2" xfId="13118"/>
    <cellStyle name="Normal 33 3 3" xfId="6866"/>
    <cellStyle name="Normal 33 3 3 2" xfId="15143"/>
    <cellStyle name="Normal 33 3 4" xfId="2797"/>
    <cellStyle name="Normal 33 3 4 2" xfId="11074"/>
    <cellStyle name="Normal 33 3 5" xfId="9026"/>
    <cellStyle name="Normal 33 4" xfId="1787"/>
    <cellStyle name="Normal 33 4 2" xfId="5874"/>
    <cellStyle name="Normal 33 4 2 2" xfId="14151"/>
    <cellStyle name="Normal 33 4 3" xfId="7874"/>
    <cellStyle name="Normal 33 4 3 2" xfId="16151"/>
    <cellStyle name="Normal 33 4 4" xfId="3840"/>
    <cellStyle name="Normal 33 4 4 2" xfId="12117"/>
    <cellStyle name="Normal 33 4 5" xfId="10068"/>
    <cellStyle name="Normal 33 5" xfId="4337"/>
    <cellStyle name="Normal 33 5 2" xfId="12614"/>
    <cellStyle name="Normal 33 6" xfId="6368"/>
    <cellStyle name="Normal 33 6 2" xfId="14645"/>
    <cellStyle name="Normal 33 7" xfId="2288"/>
    <cellStyle name="Normal 33 7 2" xfId="10565"/>
    <cellStyle name="Normal 33 8" xfId="8519"/>
    <cellStyle name="Normal 34" xfId="148"/>
    <cellStyle name="Normal 34 2" xfId="1242"/>
    <cellStyle name="Normal 34 2 2" xfId="5333"/>
    <cellStyle name="Normal 34 2 2 2" xfId="13610"/>
    <cellStyle name="Normal 34 2 3" xfId="7358"/>
    <cellStyle name="Normal 34 2 3 2" xfId="15635"/>
    <cellStyle name="Normal 34 2 4" xfId="3298"/>
    <cellStyle name="Normal 34 2 4 2" xfId="11575"/>
    <cellStyle name="Normal 34 2 5" xfId="9526"/>
    <cellStyle name="Normal 34 3" xfId="733"/>
    <cellStyle name="Normal 34 3 2" xfId="4837"/>
    <cellStyle name="Normal 34 3 2 2" xfId="13114"/>
    <cellStyle name="Normal 34 3 3" xfId="6862"/>
    <cellStyle name="Normal 34 3 3 2" xfId="15139"/>
    <cellStyle name="Normal 34 3 4" xfId="2793"/>
    <cellStyle name="Normal 34 3 4 2" xfId="11070"/>
    <cellStyle name="Normal 34 3 5" xfId="9022"/>
    <cellStyle name="Normal 34 4" xfId="1783"/>
    <cellStyle name="Normal 34 4 2" xfId="5870"/>
    <cellStyle name="Normal 34 4 2 2" xfId="14147"/>
    <cellStyle name="Normal 34 4 3" xfId="7870"/>
    <cellStyle name="Normal 34 4 3 2" xfId="16147"/>
    <cellStyle name="Normal 34 4 4" xfId="3836"/>
    <cellStyle name="Normal 34 4 4 2" xfId="12113"/>
    <cellStyle name="Normal 34 4 5" xfId="10064"/>
    <cellStyle name="Normal 34 5" xfId="4333"/>
    <cellStyle name="Normal 34 5 2" xfId="12610"/>
    <cellStyle name="Normal 34 6" xfId="6364"/>
    <cellStyle name="Normal 34 6 2" xfId="14641"/>
    <cellStyle name="Normal 34 7" xfId="2284"/>
    <cellStyle name="Normal 34 7 2" xfId="10561"/>
    <cellStyle name="Normal 34 8" xfId="8515"/>
    <cellStyle name="Normal 35" xfId="515"/>
    <cellStyle name="Normal 35 2" xfId="606"/>
    <cellStyle name="Normal 35 2 2" xfId="2161"/>
    <cellStyle name="Normal 36" xfId="517"/>
    <cellStyle name="Normal 36 2" xfId="1562"/>
    <cellStyle name="Normal 36 2 2" xfId="5651"/>
    <cellStyle name="Normal 36 2 2 2" xfId="13928"/>
    <cellStyle name="Normal 36 2 3" xfId="7673"/>
    <cellStyle name="Normal 36 2 3 2" xfId="15950"/>
    <cellStyle name="Normal 36 2 4" xfId="3617"/>
    <cellStyle name="Normal 36 2 4 2" xfId="11894"/>
    <cellStyle name="Normal 36 2 5" xfId="9845"/>
    <cellStyle name="Normal 36 3" xfId="1051"/>
    <cellStyle name="Normal 36 3 2" xfId="5152"/>
    <cellStyle name="Normal 36 3 2 2" xfId="13429"/>
    <cellStyle name="Normal 36 3 3" xfId="7177"/>
    <cellStyle name="Normal 36 3 3 2" xfId="15454"/>
    <cellStyle name="Normal 36 3 4" xfId="3110"/>
    <cellStyle name="Normal 36 3 4 2" xfId="11387"/>
    <cellStyle name="Normal 36 3 5" xfId="9338"/>
    <cellStyle name="Normal 36 4" xfId="2099"/>
    <cellStyle name="Normal 36 4 2" xfId="6185"/>
    <cellStyle name="Normal 36 4 2 2" xfId="14462"/>
    <cellStyle name="Normal 36 4 3" xfId="8185"/>
    <cellStyle name="Normal 36 4 3 2" xfId="16462"/>
    <cellStyle name="Normal 36 4 4" xfId="4152"/>
    <cellStyle name="Normal 36 4 4 2" xfId="12429"/>
    <cellStyle name="Normal 36 4 5" xfId="10380"/>
    <cellStyle name="Normal 36 5" xfId="4651"/>
    <cellStyle name="Normal 36 5 2" xfId="12928"/>
    <cellStyle name="Normal 36 6" xfId="6679"/>
    <cellStyle name="Normal 36 6 2" xfId="14956"/>
    <cellStyle name="Normal 36 7" xfId="2604"/>
    <cellStyle name="Normal 36 7 2" xfId="10881"/>
    <cellStyle name="Normal 36 8" xfId="8834"/>
    <cellStyle name="Normal 37" xfId="519"/>
    <cellStyle name="Normal 38" xfId="105"/>
    <cellStyle name="Normal 38 2" xfId="1202"/>
    <cellStyle name="Normal 38 2 2" xfId="5293"/>
    <cellStyle name="Normal 38 2 2 2" xfId="13570"/>
    <cellStyle name="Normal 38 2 3" xfId="7318"/>
    <cellStyle name="Normal 38 2 3 2" xfId="15595"/>
    <cellStyle name="Normal 38 2 4" xfId="3258"/>
    <cellStyle name="Normal 38 2 4 2" xfId="11535"/>
    <cellStyle name="Normal 38 2 5" xfId="9486"/>
    <cellStyle name="Normal 38 3" xfId="692"/>
    <cellStyle name="Normal 38 3 2" xfId="4797"/>
    <cellStyle name="Normal 38 3 2 2" xfId="13074"/>
    <cellStyle name="Normal 38 3 3" xfId="6822"/>
    <cellStyle name="Normal 38 3 3 2" xfId="15099"/>
    <cellStyle name="Normal 38 3 4" xfId="2752"/>
    <cellStyle name="Normal 38 3 4 2" xfId="11029"/>
    <cellStyle name="Normal 38 3 5" xfId="8981"/>
    <cellStyle name="Normal 38 4" xfId="1743"/>
    <cellStyle name="Normal 38 4 2" xfId="5830"/>
    <cellStyle name="Normal 38 4 2 2" xfId="14107"/>
    <cellStyle name="Normal 38 4 3" xfId="7830"/>
    <cellStyle name="Normal 38 4 3 2" xfId="16107"/>
    <cellStyle name="Normal 38 4 4" xfId="3796"/>
    <cellStyle name="Normal 38 4 4 2" xfId="12073"/>
    <cellStyle name="Normal 38 4 5" xfId="10024"/>
    <cellStyle name="Normal 38 5" xfId="4293"/>
    <cellStyle name="Normal 38 5 2" xfId="12570"/>
    <cellStyle name="Normal 38 6" xfId="6324"/>
    <cellStyle name="Normal 38 6 2" xfId="14601"/>
    <cellStyle name="Normal 38 7" xfId="2244"/>
    <cellStyle name="Normal 38 7 2" xfId="10521"/>
    <cellStyle name="Normal 38 8" xfId="8475"/>
    <cellStyle name="Normal 39" xfId="521"/>
    <cellStyle name="Normal 39 2" xfId="1565"/>
    <cellStyle name="Normal 39 2 2" xfId="5654"/>
    <cellStyle name="Normal 39 2 2 2" xfId="13931"/>
    <cellStyle name="Normal 39 2 3" xfId="7676"/>
    <cellStyle name="Normal 39 2 3 2" xfId="15953"/>
    <cellStyle name="Normal 39 2 4" xfId="3620"/>
    <cellStyle name="Normal 39 2 4 2" xfId="11897"/>
    <cellStyle name="Normal 39 2 5" xfId="9848"/>
    <cellStyle name="Normal 39 3" xfId="1054"/>
    <cellStyle name="Normal 39 3 2" xfId="5155"/>
    <cellStyle name="Normal 39 3 2 2" xfId="13432"/>
    <cellStyle name="Normal 39 3 3" xfId="7180"/>
    <cellStyle name="Normal 39 3 3 2" xfId="15457"/>
    <cellStyle name="Normal 39 3 4" xfId="3113"/>
    <cellStyle name="Normal 39 3 4 2" xfId="11390"/>
    <cellStyle name="Normal 39 3 5" xfId="9341"/>
    <cellStyle name="Normal 39 4" xfId="2102"/>
    <cellStyle name="Normal 39 4 2" xfId="6188"/>
    <cellStyle name="Normal 39 4 2 2" xfId="14465"/>
    <cellStyle name="Normal 39 4 3" xfId="8188"/>
    <cellStyle name="Normal 39 4 3 2" xfId="16465"/>
    <cellStyle name="Normal 39 4 4" xfId="4155"/>
    <cellStyle name="Normal 39 4 4 2" xfId="12432"/>
    <cellStyle name="Normal 39 4 5" xfId="10383"/>
    <cellStyle name="Normal 39 5" xfId="4654"/>
    <cellStyle name="Normal 39 5 2" xfId="12931"/>
    <cellStyle name="Normal 39 6" xfId="6682"/>
    <cellStyle name="Normal 39 6 2" xfId="14959"/>
    <cellStyle name="Normal 39 7" xfId="2607"/>
    <cellStyle name="Normal 39 7 2" xfId="10884"/>
    <cellStyle name="Normal 39 8" xfId="8837"/>
    <cellStyle name="Normal 4" xfId="523"/>
    <cellStyle name="Normal 40" xfId="516"/>
    <cellStyle name="Normal 40 2" xfId="1561"/>
    <cellStyle name="Normal 40 2 2" xfId="5650"/>
    <cellStyle name="Normal 40 2 2 2" xfId="13927"/>
    <cellStyle name="Normal 40 2 3" xfId="7672"/>
    <cellStyle name="Normal 40 2 3 2" xfId="15949"/>
    <cellStyle name="Normal 40 2 4" xfId="3616"/>
    <cellStyle name="Normal 40 2 4 2" xfId="11893"/>
    <cellStyle name="Normal 40 2 5" xfId="9844"/>
    <cellStyle name="Normal 40 3" xfId="1050"/>
    <cellStyle name="Normal 40 3 2" xfId="5151"/>
    <cellStyle name="Normal 40 3 2 2" xfId="13428"/>
    <cellStyle name="Normal 40 3 3" xfId="7176"/>
    <cellStyle name="Normal 40 3 3 2" xfId="15453"/>
    <cellStyle name="Normal 40 3 4" xfId="3109"/>
    <cellStyle name="Normal 40 3 4 2" xfId="11386"/>
    <cellStyle name="Normal 40 3 5" xfId="9337"/>
    <cellStyle name="Normal 40 4" xfId="2098"/>
    <cellStyle name="Normal 40 4 2" xfId="6184"/>
    <cellStyle name="Normal 40 4 2 2" xfId="14461"/>
    <cellStyle name="Normal 40 4 3" xfId="8184"/>
    <cellStyle name="Normal 40 4 3 2" xfId="16461"/>
    <cellStyle name="Normal 40 4 4" xfId="4151"/>
    <cellStyle name="Normal 40 4 4 2" xfId="12428"/>
    <cellStyle name="Normal 40 4 5" xfId="10379"/>
    <cellStyle name="Normal 40 5" xfId="4650"/>
    <cellStyle name="Normal 40 5 2" xfId="12927"/>
    <cellStyle name="Normal 40 6" xfId="6678"/>
    <cellStyle name="Normal 40 6 2" xfId="14955"/>
    <cellStyle name="Normal 40 7" xfId="2603"/>
    <cellStyle name="Normal 40 7 2" xfId="10880"/>
    <cellStyle name="Normal 40 8" xfId="8833"/>
    <cellStyle name="Normal 41" xfId="518"/>
    <cellStyle name="Normal 41 2" xfId="1563"/>
    <cellStyle name="Normal 41 2 2" xfId="5652"/>
    <cellStyle name="Normal 41 2 2 2" xfId="13929"/>
    <cellStyle name="Normal 41 2 3" xfId="7674"/>
    <cellStyle name="Normal 41 2 3 2" xfId="15951"/>
    <cellStyle name="Normal 41 2 4" xfId="3618"/>
    <cellStyle name="Normal 41 2 4 2" xfId="11895"/>
    <cellStyle name="Normal 41 2 5" xfId="9846"/>
    <cellStyle name="Normal 41 3" xfId="1052"/>
    <cellStyle name="Normal 41 3 2" xfId="5153"/>
    <cellStyle name="Normal 41 3 2 2" xfId="13430"/>
    <cellStyle name="Normal 41 3 3" xfId="7178"/>
    <cellStyle name="Normal 41 3 3 2" xfId="15455"/>
    <cellStyle name="Normal 41 3 4" xfId="3111"/>
    <cellStyle name="Normal 41 3 4 2" xfId="11388"/>
    <cellStyle name="Normal 41 3 5" xfId="9339"/>
    <cellStyle name="Normal 41 4" xfId="2100"/>
    <cellStyle name="Normal 41 4 2" xfId="6186"/>
    <cellStyle name="Normal 41 4 2 2" xfId="14463"/>
    <cellStyle name="Normal 41 4 3" xfId="8186"/>
    <cellStyle name="Normal 41 4 3 2" xfId="16463"/>
    <cellStyle name="Normal 41 4 4" xfId="4153"/>
    <cellStyle name="Normal 41 4 4 2" xfId="12430"/>
    <cellStyle name="Normal 41 4 5" xfId="10381"/>
    <cellStyle name="Normal 41 5" xfId="4652"/>
    <cellStyle name="Normal 41 5 2" xfId="12929"/>
    <cellStyle name="Normal 41 6" xfId="6680"/>
    <cellStyle name="Normal 41 6 2" xfId="14957"/>
    <cellStyle name="Normal 41 7" xfId="2605"/>
    <cellStyle name="Normal 41 7 2" xfId="10882"/>
    <cellStyle name="Normal 41 8" xfId="8835"/>
    <cellStyle name="Normal 42" xfId="5"/>
    <cellStyle name="Normal 42 2" xfId="612"/>
    <cellStyle name="Normal 42 2 2" xfId="1564"/>
    <cellStyle name="Normal 42 2 2 2" xfId="5653"/>
    <cellStyle name="Normal 42 2 2 2 2" xfId="13930"/>
    <cellStyle name="Normal 42 2 2 3" xfId="7675"/>
    <cellStyle name="Normal 42 2 2 3 2" xfId="15952"/>
    <cellStyle name="Normal 42 2 2 4" xfId="3619"/>
    <cellStyle name="Normal 42 2 2 4 2" xfId="11896"/>
    <cellStyle name="Normal 42 2 2 5" xfId="9847"/>
    <cellStyle name="Normal 42 2 3" xfId="4718"/>
    <cellStyle name="Normal 42 2 3 2" xfId="12995"/>
    <cellStyle name="Normal 42 2 4" xfId="6743"/>
    <cellStyle name="Normal 42 2 4 2" xfId="15020"/>
    <cellStyle name="Normal 42 2 5" xfId="2673"/>
    <cellStyle name="Normal 42 2 5 2" xfId="10950"/>
    <cellStyle name="Normal 42 2 6" xfId="8902"/>
    <cellStyle name="Normal 42 3" xfId="1053"/>
    <cellStyle name="Normal 42 3 2" xfId="5154"/>
    <cellStyle name="Normal 42 3 2 2" xfId="13431"/>
    <cellStyle name="Normal 42 3 3" xfId="7179"/>
    <cellStyle name="Normal 42 3 3 2" xfId="15456"/>
    <cellStyle name="Normal 42 3 4" xfId="3112"/>
    <cellStyle name="Normal 42 3 4 2" xfId="11389"/>
    <cellStyle name="Normal 42 3 5" xfId="9340"/>
    <cellStyle name="Normal 42 4" xfId="2101"/>
    <cellStyle name="Normal 42 4 2" xfId="6187"/>
    <cellStyle name="Normal 42 4 2 2" xfId="14464"/>
    <cellStyle name="Normal 42 4 3" xfId="8187"/>
    <cellStyle name="Normal 42 4 3 2" xfId="16464"/>
    <cellStyle name="Normal 42 4 4" xfId="4154"/>
    <cellStyle name="Normal 42 4 4 2" xfId="12431"/>
    <cellStyle name="Normal 42 4 5" xfId="10382"/>
    <cellStyle name="Normal 42 5" xfId="4653"/>
    <cellStyle name="Normal 42 5 2" xfId="12930"/>
    <cellStyle name="Normal 42 6" xfId="6681"/>
    <cellStyle name="Normal 42 6 2" xfId="14958"/>
    <cellStyle name="Normal 42 7" xfId="2606"/>
    <cellStyle name="Normal 42 7 2" xfId="10883"/>
    <cellStyle name="Normal 42 8" xfId="8836"/>
    <cellStyle name="Normal 42 9" xfId="520"/>
    <cellStyle name="Normal 43" xfId="106"/>
    <cellStyle name="Normal 43 2" xfId="1203"/>
    <cellStyle name="Normal 43 2 2" xfId="5294"/>
    <cellStyle name="Normal 43 2 2 2" xfId="13571"/>
    <cellStyle name="Normal 43 2 3" xfId="7319"/>
    <cellStyle name="Normal 43 2 3 2" xfId="15596"/>
    <cellStyle name="Normal 43 2 4" xfId="3259"/>
    <cellStyle name="Normal 43 2 4 2" xfId="11536"/>
    <cellStyle name="Normal 43 2 5" xfId="9487"/>
    <cellStyle name="Normal 43 3" xfId="693"/>
    <cellStyle name="Normal 43 3 2" xfId="4798"/>
    <cellStyle name="Normal 43 3 2 2" xfId="13075"/>
    <cellStyle name="Normal 43 3 3" xfId="6823"/>
    <cellStyle name="Normal 43 3 3 2" xfId="15100"/>
    <cellStyle name="Normal 43 3 4" xfId="2753"/>
    <cellStyle name="Normal 43 3 4 2" xfId="11030"/>
    <cellStyle name="Normal 43 3 5" xfId="8982"/>
    <cellStyle name="Normal 43 4" xfId="1744"/>
    <cellStyle name="Normal 43 4 2" xfId="5831"/>
    <cellStyle name="Normal 43 4 2 2" xfId="14108"/>
    <cellStyle name="Normal 43 4 3" xfId="7831"/>
    <cellStyle name="Normal 43 4 3 2" xfId="16108"/>
    <cellStyle name="Normal 43 4 4" xfId="3797"/>
    <cellStyle name="Normal 43 4 4 2" xfId="12074"/>
    <cellStyle name="Normal 43 4 5" xfId="10025"/>
    <cellStyle name="Normal 43 5" xfId="4294"/>
    <cellStyle name="Normal 43 5 2" xfId="12571"/>
    <cellStyle name="Normal 43 6" xfId="6325"/>
    <cellStyle name="Normal 43 6 2" xfId="14602"/>
    <cellStyle name="Normal 43 7" xfId="2245"/>
    <cellStyle name="Normal 43 7 2" xfId="10522"/>
    <cellStyle name="Normal 43 8" xfId="8476"/>
    <cellStyle name="Normal 44" xfId="522"/>
    <cellStyle name="Normal 45" xfId="611"/>
    <cellStyle name="Normal 45 2" xfId="1121"/>
    <cellStyle name="Normal 45 2 2" xfId="5213"/>
    <cellStyle name="Normal 45 2 2 2" xfId="13490"/>
    <cellStyle name="Normal 45 2 3" xfId="7238"/>
    <cellStyle name="Normal 45 2 3 2" xfId="15515"/>
    <cellStyle name="Normal 45 2 4" xfId="3178"/>
    <cellStyle name="Normal 45 2 4 2" xfId="11455"/>
    <cellStyle name="Normal 45 2 5" xfId="9406"/>
    <cellStyle name="Normal 45 3" xfId="4717"/>
    <cellStyle name="Normal 45 3 2" xfId="12994"/>
    <cellStyle name="Normal 45 4" xfId="6742"/>
    <cellStyle name="Normal 45 4 2" xfId="15019"/>
    <cellStyle name="Normal 45 5" xfId="2672"/>
    <cellStyle name="Normal 45 5 2" xfId="10949"/>
    <cellStyle name="Normal 45 6" xfId="8901"/>
    <cellStyle name="Normal 46" xfId="609"/>
    <cellStyle name="Normal 46 2" xfId="1657"/>
    <cellStyle name="Normal 46 2 2" xfId="5744"/>
    <cellStyle name="Normal 46 2 2 2" xfId="14021"/>
    <cellStyle name="Normal 46 2 3" xfId="7744"/>
    <cellStyle name="Normal 46 2 3 2" xfId="16021"/>
    <cellStyle name="Normal 46 2 4" xfId="3710"/>
    <cellStyle name="Normal 46 2 4 2" xfId="11987"/>
    <cellStyle name="Normal 46 2 5" xfId="9938"/>
    <cellStyle name="Normal 46 3" xfId="4715"/>
    <cellStyle name="Normal 46 3 2" xfId="12992"/>
    <cellStyle name="Normal 46 4" xfId="6740"/>
    <cellStyle name="Normal 46 4 2" xfId="15017"/>
    <cellStyle name="Normal 46 5" xfId="2670"/>
    <cellStyle name="Normal 46 5 2" xfId="10947"/>
    <cellStyle name="Normal 46 6" xfId="8899"/>
    <cellStyle name="Normal 47" xfId="613"/>
    <cellStyle name="Normal 47 2" xfId="4719"/>
    <cellStyle name="Normal 47 2 2" xfId="12996"/>
    <cellStyle name="Normal 47 3" xfId="6744"/>
    <cellStyle name="Normal 47 3 2" xfId="15021"/>
    <cellStyle name="Normal 47 4" xfId="2674"/>
    <cellStyle name="Normal 47 4 2" xfId="10951"/>
    <cellStyle name="Normal 47 5" xfId="8903"/>
    <cellStyle name="Normal 48" xfId="2164"/>
    <cellStyle name="Normal 49" xfId="8"/>
    <cellStyle name="Normal 49 2" xfId="12492"/>
    <cellStyle name="Normal 49 3" xfId="4215"/>
    <cellStyle name="Normal 5" xfId="524"/>
    <cellStyle name="Normal 5 10" xfId="8838"/>
    <cellStyle name="Normal 5 2" xfId="28"/>
    <cellStyle name="Normal 5 2 2" xfId="407"/>
    <cellStyle name="Normal 5 2 2 2" xfId="1483"/>
    <cellStyle name="Normal 5 2 2 2 2" xfId="5573"/>
    <cellStyle name="Normal 5 2 2 2 2 2" xfId="13850"/>
    <cellStyle name="Normal 5 2 2 2 3" xfId="7597"/>
    <cellStyle name="Normal 5 2 2 2 3 2" xfId="15874"/>
    <cellStyle name="Normal 5 2 2 2 4" xfId="3539"/>
    <cellStyle name="Normal 5 2 2 2 4 2" xfId="11816"/>
    <cellStyle name="Normal 5 2 2 2 5" xfId="9767"/>
    <cellStyle name="Normal 5 2 2 3" xfId="973"/>
    <cellStyle name="Normal 5 2 2 3 2" xfId="5076"/>
    <cellStyle name="Normal 5 2 2 3 2 2" xfId="13353"/>
    <cellStyle name="Normal 5 2 2 3 3" xfId="7101"/>
    <cellStyle name="Normal 5 2 2 3 3 2" xfId="15378"/>
    <cellStyle name="Normal 5 2 2 3 4" xfId="3033"/>
    <cellStyle name="Normal 5 2 2 3 4 2" xfId="11310"/>
    <cellStyle name="Normal 5 2 2 3 5" xfId="9262"/>
    <cellStyle name="Normal 5 2 2 4" xfId="2023"/>
    <cellStyle name="Normal 5 2 2 4 2" xfId="6109"/>
    <cellStyle name="Normal 5 2 2 4 2 2" xfId="14386"/>
    <cellStyle name="Normal 5 2 2 4 3" xfId="8109"/>
    <cellStyle name="Normal 5 2 2 4 3 2" xfId="16386"/>
    <cellStyle name="Normal 5 2 2 4 4" xfId="4076"/>
    <cellStyle name="Normal 5 2 2 4 4 2" xfId="12353"/>
    <cellStyle name="Normal 5 2 2 4 5" xfId="10304"/>
    <cellStyle name="Normal 5 2 2 5" xfId="4573"/>
    <cellStyle name="Normal 5 2 2 5 2" xfId="12850"/>
    <cellStyle name="Normal 5 2 2 6" xfId="6603"/>
    <cellStyle name="Normal 5 2 2 6 2" xfId="14880"/>
    <cellStyle name="Normal 5 2 2 7" xfId="2526"/>
    <cellStyle name="Normal 5 2 2 7 2" xfId="10803"/>
    <cellStyle name="Normal 5 2 2 8" xfId="8756"/>
    <cellStyle name="Normal 5 2 3" xfId="1132"/>
    <cellStyle name="Normal 5 2 3 2" xfId="5224"/>
    <cellStyle name="Normal 5 2 3 2 2" xfId="13501"/>
    <cellStyle name="Normal 5 2 3 3" xfId="7249"/>
    <cellStyle name="Normal 5 2 3 3 2" xfId="15526"/>
    <cellStyle name="Normal 5 2 3 4" xfId="3189"/>
    <cellStyle name="Normal 5 2 3 4 2" xfId="11466"/>
    <cellStyle name="Normal 5 2 3 5" xfId="9417"/>
    <cellStyle name="Normal 5 2 4" xfId="624"/>
    <cellStyle name="Normal 5 2 4 2" xfId="4730"/>
    <cellStyle name="Normal 5 2 4 2 2" xfId="13007"/>
    <cellStyle name="Normal 5 2 4 3" xfId="6755"/>
    <cellStyle name="Normal 5 2 4 3 2" xfId="15032"/>
    <cellStyle name="Normal 5 2 4 4" xfId="2685"/>
    <cellStyle name="Normal 5 2 4 4 2" xfId="10962"/>
    <cellStyle name="Normal 5 2 4 5" xfId="8914"/>
    <cellStyle name="Normal 5 2 5" xfId="1676"/>
    <cellStyle name="Normal 5 2 5 2" xfId="5763"/>
    <cellStyle name="Normal 5 2 5 2 2" xfId="14040"/>
    <cellStyle name="Normal 5 2 5 3" xfId="7763"/>
    <cellStyle name="Normal 5 2 5 3 2" xfId="16040"/>
    <cellStyle name="Normal 5 2 5 4" xfId="3729"/>
    <cellStyle name="Normal 5 2 5 4 2" xfId="12006"/>
    <cellStyle name="Normal 5 2 5 5" xfId="9957"/>
    <cellStyle name="Normal 5 2 6" xfId="4226"/>
    <cellStyle name="Normal 5 2 6 2" xfId="12503"/>
    <cellStyle name="Normal 5 2 7" xfId="6257"/>
    <cellStyle name="Normal 5 2 7 2" xfId="14534"/>
    <cellStyle name="Normal 5 2 8" xfId="2176"/>
    <cellStyle name="Normal 5 2 8 2" xfId="10453"/>
    <cellStyle name="Normal 5 2 9" xfId="8408"/>
    <cellStyle name="Normal 5 3" xfId="525"/>
    <cellStyle name="Normal 5 3 2" xfId="1567"/>
    <cellStyle name="Normal 5 3 2 2" xfId="5656"/>
    <cellStyle name="Normal 5 3 2 2 2" xfId="13933"/>
    <cellStyle name="Normal 5 3 2 3" xfId="7678"/>
    <cellStyle name="Normal 5 3 2 3 2" xfId="15955"/>
    <cellStyle name="Normal 5 3 2 4" xfId="3622"/>
    <cellStyle name="Normal 5 3 2 4 2" xfId="11899"/>
    <cellStyle name="Normal 5 3 2 5" xfId="9850"/>
    <cellStyle name="Normal 5 3 3" xfId="1056"/>
    <cellStyle name="Normal 5 3 3 2" xfId="5157"/>
    <cellStyle name="Normal 5 3 3 2 2" xfId="13434"/>
    <cellStyle name="Normal 5 3 3 3" xfId="7182"/>
    <cellStyle name="Normal 5 3 3 3 2" xfId="15459"/>
    <cellStyle name="Normal 5 3 3 4" xfId="3115"/>
    <cellStyle name="Normal 5 3 3 4 2" xfId="11392"/>
    <cellStyle name="Normal 5 3 3 5" xfId="9343"/>
    <cellStyle name="Normal 5 3 4" xfId="2104"/>
    <cellStyle name="Normal 5 3 4 2" xfId="6190"/>
    <cellStyle name="Normal 5 3 4 2 2" xfId="14467"/>
    <cellStyle name="Normal 5 3 4 3" xfId="8190"/>
    <cellStyle name="Normal 5 3 4 3 2" xfId="16467"/>
    <cellStyle name="Normal 5 3 4 4" xfId="4157"/>
    <cellStyle name="Normal 5 3 4 4 2" xfId="12434"/>
    <cellStyle name="Normal 5 3 4 5" xfId="10385"/>
    <cellStyle name="Normal 5 3 5" xfId="4656"/>
    <cellStyle name="Normal 5 3 5 2" xfId="12933"/>
    <cellStyle name="Normal 5 3 6" xfId="6684"/>
    <cellStyle name="Normal 5 3 6 2" xfId="14961"/>
    <cellStyle name="Normal 5 3 7" xfId="2609"/>
    <cellStyle name="Normal 5 3 7 2" xfId="10886"/>
    <cellStyle name="Normal 5 3 8" xfId="8839"/>
    <cellStyle name="Normal 5 4" xfId="1566"/>
    <cellStyle name="Normal 5 4 2" xfId="5655"/>
    <cellStyle name="Normal 5 4 2 2" xfId="13932"/>
    <cellStyle name="Normal 5 4 3" xfId="7677"/>
    <cellStyle name="Normal 5 4 3 2" xfId="15954"/>
    <cellStyle name="Normal 5 4 4" xfId="3621"/>
    <cellStyle name="Normal 5 4 4 2" xfId="11898"/>
    <cellStyle name="Normal 5 4 5" xfId="9849"/>
    <cellStyle name="Normal 5 5" xfId="1055"/>
    <cellStyle name="Normal 5 5 2" xfId="5156"/>
    <cellStyle name="Normal 5 5 2 2" xfId="13433"/>
    <cellStyle name="Normal 5 5 3" xfId="7181"/>
    <cellStyle name="Normal 5 5 3 2" xfId="15458"/>
    <cellStyle name="Normal 5 5 4" xfId="3114"/>
    <cellStyle name="Normal 5 5 4 2" xfId="11391"/>
    <cellStyle name="Normal 5 5 5" xfId="9342"/>
    <cellStyle name="Normal 5 6" xfId="2103"/>
    <cellStyle name="Normal 5 6 2" xfId="6189"/>
    <cellStyle name="Normal 5 6 2 2" xfId="14466"/>
    <cellStyle name="Normal 5 6 3" xfId="8189"/>
    <cellStyle name="Normal 5 6 3 2" xfId="16466"/>
    <cellStyle name="Normal 5 6 4" xfId="4156"/>
    <cellStyle name="Normal 5 6 4 2" xfId="12433"/>
    <cellStyle name="Normal 5 6 5" xfId="10384"/>
    <cellStyle name="Normal 5 7" xfId="4655"/>
    <cellStyle name="Normal 5 7 2" xfId="12932"/>
    <cellStyle name="Normal 5 8" xfId="6683"/>
    <cellStyle name="Normal 5 8 2" xfId="14960"/>
    <cellStyle name="Normal 5 9" xfId="2608"/>
    <cellStyle name="Normal 5 9 2" xfId="10885"/>
    <cellStyle name="Normal 50" xfId="6246"/>
    <cellStyle name="Normal 50 2" xfId="14523"/>
    <cellStyle name="Normal 51" xfId="12"/>
    <cellStyle name="Normal 52" xfId="6"/>
    <cellStyle name="Normal 6" xfId="526"/>
    <cellStyle name="Normal 6 2" xfId="527"/>
    <cellStyle name="Normal 6 2 2" xfId="1569"/>
    <cellStyle name="Normal 6 2 2 2" xfId="5658"/>
    <cellStyle name="Normal 6 2 2 2 2" xfId="13935"/>
    <cellStyle name="Normal 6 2 2 3" xfId="7680"/>
    <cellStyle name="Normal 6 2 2 3 2" xfId="15957"/>
    <cellStyle name="Normal 6 2 2 4" xfId="3624"/>
    <cellStyle name="Normal 6 2 2 4 2" xfId="11901"/>
    <cellStyle name="Normal 6 2 2 5" xfId="9852"/>
    <cellStyle name="Normal 6 2 3" xfId="1058"/>
    <cellStyle name="Normal 6 2 3 2" xfId="5159"/>
    <cellStyle name="Normal 6 2 3 2 2" xfId="13436"/>
    <cellStyle name="Normal 6 2 3 3" xfId="7184"/>
    <cellStyle name="Normal 6 2 3 3 2" xfId="15461"/>
    <cellStyle name="Normal 6 2 3 4" xfId="3117"/>
    <cellStyle name="Normal 6 2 3 4 2" xfId="11394"/>
    <cellStyle name="Normal 6 2 3 5" xfId="9345"/>
    <cellStyle name="Normal 6 2 4" xfId="2106"/>
    <cellStyle name="Normal 6 2 4 2" xfId="6192"/>
    <cellStyle name="Normal 6 2 4 2 2" xfId="14469"/>
    <cellStyle name="Normal 6 2 4 3" xfId="8192"/>
    <cellStyle name="Normal 6 2 4 3 2" xfId="16469"/>
    <cellStyle name="Normal 6 2 4 4" xfId="4159"/>
    <cellStyle name="Normal 6 2 4 4 2" xfId="12436"/>
    <cellStyle name="Normal 6 2 4 5" xfId="10387"/>
    <cellStyle name="Normal 6 2 5" xfId="4658"/>
    <cellStyle name="Normal 6 2 5 2" xfId="12935"/>
    <cellStyle name="Normal 6 2 6" xfId="6686"/>
    <cellStyle name="Normal 6 2 6 2" xfId="14963"/>
    <cellStyle name="Normal 6 2 7" xfId="2611"/>
    <cellStyle name="Normal 6 2 7 2" xfId="10888"/>
    <cellStyle name="Normal 6 2 8" xfId="8841"/>
    <cellStyle name="Normal 6 3" xfId="1568"/>
    <cellStyle name="Normal 6 3 2" xfId="5657"/>
    <cellStyle name="Normal 6 3 2 2" xfId="13934"/>
    <cellStyle name="Normal 6 3 3" xfId="7679"/>
    <cellStyle name="Normal 6 3 3 2" xfId="15956"/>
    <cellStyle name="Normal 6 3 4" xfId="3623"/>
    <cellStyle name="Normal 6 3 4 2" xfId="11900"/>
    <cellStyle name="Normal 6 3 5" xfId="9851"/>
    <cellStyle name="Normal 6 4" xfId="1057"/>
    <cellStyle name="Normal 6 4 2" xfId="5158"/>
    <cellStyle name="Normal 6 4 2 2" xfId="13435"/>
    <cellStyle name="Normal 6 4 3" xfId="7183"/>
    <cellStyle name="Normal 6 4 3 2" xfId="15460"/>
    <cellStyle name="Normal 6 4 4" xfId="3116"/>
    <cellStyle name="Normal 6 4 4 2" xfId="11393"/>
    <cellStyle name="Normal 6 4 5" xfId="9344"/>
    <cellStyle name="Normal 6 5" xfId="2105"/>
    <cellStyle name="Normal 6 5 2" xfId="6191"/>
    <cellStyle name="Normal 6 5 2 2" xfId="14468"/>
    <cellStyle name="Normal 6 5 3" xfId="8191"/>
    <cellStyle name="Normal 6 5 3 2" xfId="16468"/>
    <cellStyle name="Normal 6 5 4" xfId="4158"/>
    <cellStyle name="Normal 6 5 4 2" xfId="12435"/>
    <cellStyle name="Normal 6 5 5" xfId="10386"/>
    <cellStyle name="Normal 6 6" xfId="4657"/>
    <cellStyle name="Normal 6 6 2" xfId="12934"/>
    <cellStyle name="Normal 6 7" xfId="6685"/>
    <cellStyle name="Normal 6 7 2" xfId="14962"/>
    <cellStyle name="Normal 6 8" xfId="2610"/>
    <cellStyle name="Normal 6 8 2" xfId="10887"/>
    <cellStyle name="Normal 6 9" xfId="8840"/>
    <cellStyle name="Normal 7" xfId="492"/>
    <cellStyle name="Normal 7 2" xfId="24"/>
    <cellStyle name="Normal 7 2 2" xfId="1131"/>
    <cellStyle name="Normal 7 2 2 2" xfId="5223"/>
    <cellStyle name="Normal 7 2 2 2 2" xfId="13500"/>
    <cellStyle name="Normal 7 2 2 3" xfId="7248"/>
    <cellStyle name="Normal 7 2 2 3 2" xfId="15525"/>
    <cellStyle name="Normal 7 2 2 4" xfId="3188"/>
    <cellStyle name="Normal 7 2 2 4 2" xfId="11465"/>
    <cellStyle name="Normal 7 2 2 5" xfId="9416"/>
    <cellStyle name="Normal 7 2 3" xfId="623"/>
    <cellStyle name="Normal 7 2 3 2" xfId="4729"/>
    <cellStyle name="Normal 7 2 3 2 2" xfId="13006"/>
    <cellStyle name="Normal 7 2 3 3" xfId="6754"/>
    <cellStyle name="Normal 7 2 3 3 2" xfId="15031"/>
    <cellStyle name="Normal 7 2 3 4" xfId="2684"/>
    <cellStyle name="Normal 7 2 3 4 2" xfId="10961"/>
    <cellStyle name="Normal 7 2 3 5" xfId="8913"/>
    <cellStyle name="Normal 7 2 4" xfId="1675"/>
    <cellStyle name="Normal 7 2 4 2" xfId="5762"/>
    <cellStyle name="Normal 7 2 4 2 2" xfId="14039"/>
    <cellStyle name="Normal 7 2 4 3" xfId="7762"/>
    <cellStyle name="Normal 7 2 4 3 2" xfId="16039"/>
    <cellStyle name="Normal 7 2 4 4" xfId="3728"/>
    <cellStyle name="Normal 7 2 4 4 2" xfId="12005"/>
    <cellStyle name="Normal 7 2 4 5" xfId="9956"/>
    <cellStyle name="Normal 7 2 5" xfId="4225"/>
    <cellStyle name="Normal 7 2 5 2" xfId="12502"/>
    <cellStyle name="Normal 7 2 6" xfId="6256"/>
    <cellStyle name="Normal 7 2 6 2" xfId="14533"/>
    <cellStyle name="Normal 7 2 7" xfId="2175"/>
    <cellStyle name="Normal 7 2 7 2" xfId="10452"/>
    <cellStyle name="Normal 7 2 8" xfId="8407"/>
    <cellStyle name="Normal 7 3" xfId="1542"/>
    <cellStyle name="Normal 7 3 2" xfId="5632"/>
    <cellStyle name="Normal 7 3 2 2" xfId="13909"/>
    <cellStyle name="Normal 7 3 3" xfId="7654"/>
    <cellStyle name="Normal 7 3 3 2" xfId="15931"/>
    <cellStyle name="Normal 7 3 4" xfId="3598"/>
    <cellStyle name="Normal 7 3 4 2" xfId="11875"/>
    <cellStyle name="Normal 7 3 5" xfId="9826"/>
    <cellStyle name="Normal 7 4" xfId="1030"/>
    <cellStyle name="Normal 7 4 2" xfId="5133"/>
    <cellStyle name="Normal 7 4 2 2" xfId="13410"/>
    <cellStyle name="Normal 7 4 3" xfId="7158"/>
    <cellStyle name="Normal 7 4 3 2" xfId="15435"/>
    <cellStyle name="Normal 7 4 4" xfId="3090"/>
    <cellStyle name="Normal 7 4 4 2" xfId="11367"/>
    <cellStyle name="Normal 7 4 5" xfId="9319"/>
    <cellStyle name="Normal 7 5" xfId="2080"/>
    <cellStyle name="Normal 7 5 2" xfId="6166"/>
    <cellStyle name="Normal 7 5 2 2" xfId="14443"/>
    <cellStyle name="Normal 7 5 3" xfId="8166"/>
    <cellStyle name="Normal 7 5 3 2" xfId="16443"/>
    <cellStyle name="Normal 7 5 4" xfId="4133"/>
    <cellStyle name="Normal 7 5 4 2" xfId="12410"/>
    <cellStyle name="Normal 7 5 5" xfId="10361"/>
    <cellStyle name="Normal 7 6" xfId="4632"/>
    <cellStyle name="Normal 7 6 2" xfId="12909"/>
    <cellStyle name="Normal 7 7" xfId="6660"/>
    <cellStyle name="Normal 7 7 2" xfId="14937"/>
    <cellStyle name="Normal 7 8" xfId="2585"/>
    <cellStyle name="Normal 7 8 2" xfId="10862"/>
    <cellStyle name="Normal 7 9" xfId="8815"/>
    <cellStyle name="Normal 8" xfId="530"/>
    <cellStyle name="Normal 8 2" xfId="533"/>
    <cellStyle name="Normal 8 2 2" xfId="1575"/>
    <cellStyle name="Normal 8 2 2 2" xfId="5664"/>
    <cellStyle name="Normal 8 2 2 2 2" xfId="13941"/>
    <cellStyle name="Normal 8 2 2 3" xfId="7686"/>
    <cellStyle name="Normal 8 2 2 3 2" xfId="15963"/>
    <cellStyle name="Normal 8 2 2 4" xfId="3630"/>
    <cellStyle name="Normal 8 2 2 4 2" xfId="11907"/>
    <cellStyle name="Normal 8 2 2 5" xfId="9858"/>
    <cellStyle name="Normal 8 2 3" xfId="1064"/>
    <cellStyle name="Normal 8 2 3 2" xfId="5165"/>
    <cellStyle name="Normal 8 2 3 2 2" xfId="13442"/>
    <cellStyle name="Normal 8 2 3 3" xfId="7190"/>
    <cellStyle name="Normal 8 2 3 3 2" xfId="15467"/>
    <cellStyle name="Normal 8 2 3 4" xfId="3123"/>
    <cellStyle name="Normal 8 2 3 4 2" xfId="11400"/>
    <cellStyle name="Normal 8 2 3 5" xfId="9351"/>
    <cellStyle name="Normal 8 2 4" xfId="2112"/>
    <cellStyle name="Normal 8 2 4 2" xfId="6198"/>
    <cellStyle name="Normal 8 2 4 2 2" xfId="14475"/>
    <cellStyle name="Normal 8 2 4 3" xfId="8198"/>
    <cellStyle name="Normal 8 2 4 3 2" xfId="16475"/>
    <cellStyle name="Normal 8 2 4 4" xfId="4165"/>
    <cellStyle name="Normal 8 2 4 4 2" xfId="12442"/>
    <cellStyle name="Normal 8 2 4 5" xfId="10393"/>
    <cellStyle name="Normal 8 2 5" xfId="4664"/>
    <cellStyle name="Normal 8 2 5 2" xfId="12941"/>
    <cellStyle name="Normal 8 2 6" xfId="6692"/>
    <cellStyle name="Normal 8 2 6 2" xfId="14969"/>
    <cellStyle name="Normal 8 2 7" xfId="2617"/>
    <cellStyle name="Normal 8 2 7 2" xfId="10894"/>
    <cellStyle name="Normal 8 2 8" xfId="8847"/>
    <cellStyle name="Normal 8 3" xfId="1572"/>
    <cellStyle name="Normal 8 3 2" xfId="5661"/>
    <cellStyle name="Normal 8 3 2 2" xfId="13938"/>
    <cellStyle name="Normal 8 3 3" xfId="7683"/>
    <cellStyle name="Normal 8 3 3 2" xfId="15960"/>
    <cellStyle name="Normal 8 3 4" xfId="3627"/>
    <cellStyle name="Normal 8 3 4 2" xfId="11904"/>
    <cellStyle name="Normal 8 3 5" xfId="9855"/>
    <cellStyle name="Normal 8 4" xfId="1061"/>
    <cellStyle name="Normal 8 4 2" xfId="5162"/>
    <cellStyle name="Normal 8 4 2 2" xfId="13439"/>
    <cellStyle name="Normal 8 4 3" xfId="7187"/>
    <cellStyle name="Normal 8 4 3 2" xfId="15464"/>
    <cellStyle name="Normal 8 4 4" xfId="3120"/>
    <cellStyle name="Normal 8 4 4 2" xfId="11397"/>
    <cellStyle name="Normal 8 4 5" xfId="9348"/>
    <cellStyle name="Normal 8 5" xfId="2109"/>
    <cellStyle name="Normal 8 5 2" xfId="6195"/>
    <cellStyle name="Normal 8 5 2 2" xfId="14472"/>
    <cellStyle name="Normal 8 5 3" xfId="8195"/>
    <cellStyle name="Normal 8 5 3 2" xfId="16472"/>
    <cellStyle name="Normal 8 5 4" xfId="4162"/>
    <cellStyle name="Normal 8 5 4 2" xfId="12439"/>
    <cellStyle name="Normal 8 5 5" xfId="10390"/>
    <cellStyle name="Normal 8 6" xfId="4661"/>
    <cellStyle name="Normal 8 6 2" xfId="12938"/>
    <cellStyle name="Normal 8 7" xfId="6689"/>
    <cellStyle name="Normal 8 7 2" xfId="14966"/>
    <cellStyle name="Normal 8 8" xfId="2614"/>
    <cellStyle name="Normal 8 8 2" xfId="10891"/>
    <cellStyle name="Normal 8 9" xfId="8844"/>
    <cellStyle name="Normal 9" xfId="536"/>
    <cellStyle name="Normal 9 10" xfId="8850"/>
    <cellStyle name="Normal 9 2" xfId="538"/>
    <cellStyle name="Normal 9 2 2" xfId="608"/>
    <cellStyle name="Normal 9 2 2 2" xfId="2163"/>
    <cellStyle name="Normal 9 3" xfId="539"/>
    <cellStyle name="Normal 9 3 2" xfId="1580"/>
    <cellStyle name="Normal 9 3 2 2" xfId="5669"/>
    <cellStyle name="Normal 9 3 2 2 2" xfId="13946"/>
    <cellStyle name="Normal 9 3 2 3" xfId="7691"/>
    <cellStyle name="Normal 9 3 2 3 2" xfId="15968"/>
    <cellStyle name="Normal 9 3 2 4" xfId="3635"/>
    <cellStyle name="Normal 9 3 2 4 2" xfId="11912"/>
    <cellStyle name="Normal 9 3 2 5" xfId="9863"/>
    <cellStyle name="Normal 9 3 3" xfId="1069"/>
    <cellStyle name="Normal 9 3 3 2" xfId="5170"/>
    <cellStyle name="Normal 9 3 3 2 2" xfId="13447"/>
    <cellStyle name="Normal 9 3 3 3" xfId="7195"/>
    <cellStyle name="Normal 9 3 3 3 2" xfId="15472"/>
    <cellStyle name="Normal 9 3 3 4" xfId="3128"/>
    <cellStyle name="Normal 9 3 3 4 2" xfId="11405"/>
    <cellStyle name="Normal 9 3 3 5" xfId="9356"/>
    <cellStyle name="Normal 9 3 4" xfId="2117"/>
    <cellStyle name="Normal 9 3 4 2" xfId="6203"/>
    <cellStyle name="Normal 9 3 4 2 2" xfId="14480"/>
    <cellStyle name="Normal 9 3 4 3" xfId="8203"/>
    <cellStyle name="Normal 9 3 4 3 2" xfId="16480"/>
    <cellStyle name="Normal 9 3 4 4" xfId="4170"/>
    <cellStyle name="Normal 9 3 4 4 2" xfId="12447"/>
    <cellStyle name="Normal 9 3 4 5" xfId="10398"/>
    <cellStyle name="Normal 9 3 5" xfId="4669"/>
    <cellStyle name="Normal 9 3 5 2" xfId="12946"/>
    <cellStyle name="Normal 9 3 6" xfId="6697"/>
    <cellStyle name="Normal 9 3 6 2" xfId="14974"/>
    <cellStyle name="Normal 9 3 7" xfId="2622"/>
    <cellStyle name="Normal 9 3 7 2" xfId="10899"/>
    <cellStyle name="Normal 9 3 8" xfId="8852"/>
    <cellStyle name="Normal 9 4" xfId="1578"/>
    <cellStyle name="Normal 9 4 2" xfId="5667"/>
    <cellStyle name="Normal 9 4 2 2" xfId="13944"/>
    <cellStyle name="Normal 9 4 3" xfId="7689"/>
    <cellStyle name="Normal 9 4 3 2" xfId="15966"/>
    <cellStyle name="Normal 9 4 4" xfId="3633"/>
    <cellStyle name="Normal 9 4 4 2" xfId="11910"/>
    <cellStyle name="Normal 9 4 5" xfId="9861"/>
    <cellStyle name="Normal 9 5" xfId="1067"/>
    <cellStyle name="Normal 9 5 2" xfId="5168"/>
    <cellStyle name="Normal 9 5 2 2" xfId="13445"/>
    <cellStyle name="Normal 9 5 3" xfId="7193"/>
    <cellStyle name="Normal 9 5 3 2" xfId="15470"/>
    <cellStyle name="Normal 9 5 4" xfId="3126"/>
    <cellStyle name="Normal 9 5 4 2" xfId="11403"/>
    <cellStyle name="Normal 9 5 5" xfId="9354"/>
    <cellStyle name="Normal 9 6" xfId="2115"/>
    <cellStyle name="Normal 9 6 2" xfId="6201"/>
    <cellStyle name="Normal 9 6 2 2" xfId="14478"/>
    <cellStyle name="Normal 9 6 3" xfId="8201"/>
    <cellStyle name="Normal 9 6 3 2" xfId="16478"/>
    <cellStyle name="Normal 9 6 4" xfId="4168"/>
    <cellStyle name="Normal 9 6 4 2" xfId="12445"/>
    <cellStyle name="Normal 9 6 5" xfId="10396"/>
    <cellStyle name="Normal 9 7" xfId="4667"/>
    <cellStyle name="Normal 9 7 2" xfId="12944"/>
    <cellStyle name="Normal 9 8" xfId="6695"/>
    <cellStyle name="Normal 9 8 2" xfId="14972"/>
    <cellStyle name="Normal 9 9" xfId="2620"/>
    <cellStyle name="Normal 9 9 2" xfId="10897"/>
    <cellStyle name="Normal_Modelo Planilha Financeira" xfId="540"/>
    <cellStyle name="Nota 10" xfId="541"/>
    <cellStyle name="Nota 10 2" xfId="542"/>
    <cellStyle name="Nota 10 2 2" xfId="1582"/>
    <cellStyle name="Nota 10 2 2 2" xfId="5671"/>
    <cellStyle name="Nota 10 2 2 2 2" xfId="13948"/>
    <cellStyle name="Nota 10 2 2 3" xfId="7693"/>
    <cellStyle name="Nota 10 2 2 3 2" xfId="15970"/>
    <cellStyle name="Nota 10 2 2 4" xfId="3637"/>
    <cellStyle name="Nota 10 2 2 4 2" xfId="11914"/>
    <cellStyle name="Nota 10 2 2 5" xfId="9865"/>
    <cellStyle name="Nota 10 2 3" xfId="1071"/>
    <cellStyle name="Nota 10 2 3 2" xfId="5172"/>
    <cellStyle name="Nota 10 2 3 2 2" xfId="13449"/>
    <cellStyle name="Nota 10 2 3 3" xfId="7197"/>
    <cellStyle name="Nota 10 2 3 3 2" xfId="15474"/>
    <cellStyle name="Nota 10 2 3 4" xfId="3130"/>
    <cellStyle name="Nota 10 2 3 4 2" xfId="11407"/>
    <cellStyle name="Nota 10 2 3 5" xfId="9358"/>
    <cellStyle name="Nota 10 2 4" xfId="2119"/>
    <cellStyle name="Nota 10 2 4 2" xfId="6205"/>
    <cellStyle name="Nota 10 2 4 2 2" xfId="14482"/>
    <cellStyle name="Nota 10 2 4 3" xfId="8205"/>
    <cellStyle name="Nota 10 2 4 3 2" xfId="16482"/>
    <cellStyle name="Nota 10 2 4 4" xfId="4172"/>
    <cellStyle name="Nota 10 2 4 4 2" xfId="12449"/>
    <cellStyle name="Nota 10 2 4 5" xfId="10400"/>
    <cellStyle name="Nota 10 2 5" xfId="4671"/>
    <cellStyle name="Nota 10 2 5 2" xfId="12948"/>
    <cellStyle name="Nota 10 2 6" xfId="6699"/>
    <cellStyle name="Nota 10 2 6 2" xfId="14976"/>
    <cellStyle name="Nota 10 2 7" xfId="2624"/>
    <cellStyle name="Nota 10 2 7 2" xfId="10901"/>
    <cellStyle name="Nota 10 2 8" xfId="8854"/>
    <cellStyle name="Nota 10 3" xfId="1581"/>
    <cellStyle name="Nota 10 3 2" xfId="5670"/>
    <cellStyle name="Nota 10 3 2 2" xfId="13947"/>
    <cellStyle name="Nota 10 3 3" xfId="7692"/>
    <cellStyle name="Nota 10 3 3 2" xfId="15969"/>
    <cellStyle name="Nota 10 3 4" xfId="3636"/>
    <cellStyle name="Nota 10 3 4 2" xfId="11913"/>
    <cellStyle name="Nota 10 3 5" xfId="9864"/>
    <cellStyle name="Nota 10 4" xfId="1070"/>
    <cellStyle name="Nota 10 4 2" xfId="5171"/>
    <cellStyle name="Nota 10 4 2 2" xfId="13448"/>
    <cellStyle name="Nota 10 4 3" xfId="7196"/>
    <cellStyle name="Nota 10 4 3 2" xfId="15473"/>
    <cellStyle name="Nota 10 4 4" xfId="3129"/>
    <cellStyle name="Nota 10 4 4 2" xfId="11406"/>
    <cellStyle name="Nota 10 4 5" xfId="9357"/>
    <cellStyle name="Nota 10 5" xfId="2118"/>
    <cellStyle name="Nota 10 5 2" xfId="6204"/>
    <cellStyle name="Nota 10 5 2 2" xfId="14481"/>
    <cellStyle name="Nota 10 5 3" xfId="8204"/>
    <cellStyle name="Nota 10 5 3 2" xfId="16481"/>
    <cellStyle name="Nota 10 5 4" xfId="4171"/>
    <cellStyle name="Nota 10 5 4 2" xfId="12448"/>
    <cellStyle name="Nota 10 5 5" xfId="10399"/>
    <cellStyle name="Nota 10 6" xfId="4670"/>
    <cellStyle name="Nota 10 6 2" xfId="12947"/>
    <cellStyle name="Nota 10 7" xfId="6698"/>
    <cellStyle name="Nota 10 7 2" xfId="14975"/>
    <cellStyle name="Nota 10 8" xfId="2623"/>
    <cellStyle name="Nota 10 8 2" xfId="10900"/>
    <cellStyle name="Nota 10 9" xfId="8853"/>
    <cellStyle name="Nota 11" xfId="411"/>
    <cellStyle name="Nota 11 2" xfId="543"/>
    <cellStyle name="Nota 11 2 2" xfId="1583"/>
    <cellStyle name="Nota 11 2 2 2" xfId="5672"/>
    <cellStyle name="Nota 11 2 2 2 2" xfId="13949"/>
    <cellStyle name="Nota 11 2 2 3" xfId="7694"/>
    <cellStyle name="Nota 11 2 2 3 2" xfId="15971"/>
    <cellStyle name="Nota 11 2 2 4" xfId="3638"/>
    <cellStyle name="Nota 11 2 2 4 2" xfId="11915"/>
    <cellStyle name="Nota 11 2 2 5" xfId="9866"/>
    <cellStyle name="Nota 11 2 3" xfId="1072"/>
    <cellStyle name="Nota 11 2 3 2" xfId="5173"/>
    <cellStyle name="Nota 11 2 3 2 2" xfId="13450"/>
    <cellStyle name="Nota 11 2 3 3" xfId="7198"/>
    <cellStyle name="Nota 11 2 3 3 2" xfId="15475"/>
    <cellStyle name="Nota 11 2 3 4" xfId="3131"/>
    <cellStyle name="Nota 11 2 3 4 2" xfId="11408"/>
    <cellStyle name="Nota 11 2 3 5" xfId="9359"/>
    <cellStyle name="Nota 11 2 4" xfId="2120"/>
    <cellStyle name="Nota 11 2 4 2" xfId="6206"/>
    <cellStyle name="Nota 11 2 4 2 2" xfId="14483"/>
    <cellStyle name="Nota 11 2 4 3" xfId="8206"/>
    <cellStyle name="Nota 11 2 4 3 2" xfId="16483"/>
    <cellStyle name="Nota 11 2 4 4" xfId="4173"/>
    <cellStyle name="Nota 11 2 4 4 2" xfId="12450"/>
    <cellStyle name="Nota 11 2 4 5" xfId="10401"/>
    <cellStyle name="Nota 11 2 5" xfId="4672"/>
    <cellStyle name="Nota 11 2 5 2" xfId="12949"/>
    <cellStyle name="Nota 11 2 6" xfId="6700"/>
    <cellStyle name="Nota 11 2 6 2" xfId="14977"/>
    <cellStyle name="Nota 11 2 7" xfId="2625"/>
    <cellStyle name="Nota 11 2 7 2" xfId="10902"/>
    <cellStyle name="Nota 11 2 8" xfId="8855"/>
    <cellStyle name="Nota 11 3" xfId="1486"/>
    <cellStyle name="Nota 11 3 2" xfId="5576"/>
    <cellStyle name="Nota 11 3 2 2" xfId="13853"/>
    <cellStyle name="Nota 11 3 3" xfId="7600"/>
    <cellStyle name="Nota 11 3 3 2" xfId="15877"/>
    <cellStyle name="Nota 11 3 4" xfId="3542"/>
    <cellStyle name="Nota 11 3 4 2" xfId="11819"/>
    <cellStyle name="Nota 11 3 5" xfId="9770"/>
    <cellStyle name="Nota 11 4" xfId="976"/>
    <cellStyle name="Nota 11 4 2" xfId="5079"/>
    <cellStyle name="Nota 11 4 2 2" xfId="13356"/>
    <cellStyle name="Nota 11 4 3" xfId="7104"/>
    <cellStyle name="Nota 11 4 3 2" xfId="15381"/>
    <cellStyle name="Nota 11 4 4" xfId="3036"/>
    <cellStyle name="Nota 11 4 4 2" xfId="11313"/>
    <cellStyle name="Nota 11 4 5" xfId="9265"/>
    <cellStyle name="Nota 11 5" xfId="2026"/>
    <cellStyle name="Nota 11 5 2" xfId="6112"/>
    <cellStyle name="Nota 11 5 2 2" xfId="14389"/>
    <cellStyle name="Nota 11 5 3" xfId="8112"/>
    <cellStyle name="Nota 11 5 3 2" xfId="16389"/>
    <cellStyle name="Nota 11 5 4" xfId="4079"/>
    <cellStyle name="Nota 11 5 4 2" xfId="12356"/>
    <cellStyle name="Nota 11 5 5" xfId="10307"/>
    <cellStyle name="Nota 11 6" xfId="4576"/>
    <cellStyle name="Nota 11 6 2" xfId="12853"/>
    <cellStyle name="Nota 11 7" xfId="6606"/>
    <cellStyle name="Nota 11 7 2" xfId="14883"/>
    <cellStyle name="Nota 11 8" xfId="2529"/>
    <cellStyle name="Nota 11 8 2" xfId="10806"/>
    <cellStyle name="Nota 11 9" xfId="8759"/>
    <cellStyle name="Nota 12" xfId="544"/>
    <cellStyle name="Nota 12 2" xfId="1584"/>
    <cellStyle name="Nota 12 2 2" xfId="5673"/>
    <cellStyle name="Nota 12 2 2 2" xfId="13950"/>
    <cellStyle name="Nota 12 2 3" xfId="7695"/>
    <cellStyle name="Nota 12 2 3 2" xfId="15972"/>
    <cellStyle name="Nota 12 2 4" xfId="3639"/>
    <cellStyle name="Nota 12 2 4 2" xfId="11916"/>
    <cellStyle name="Nota 12 2 5" xfId="9867"/>
    <cellStyle name="Nota 12 3" xfId="1073"/>
    <cellStyle name="Nota 12 3 2" xfId="5174"/>
    <cellStyle name="Nota 12 3 2 2" xfId="13451"/>
    <cellStyle name="Nota 12 3 3" xfId="7199"/>
    <cellStyle name="Nota 12 3 3 2" xfId="15476"/>
    <cellStyle name="Nota 12 3 4" xfId="3132"/>
    <cellStyle name="Nota 12 3 4 2" xfId="11409"/>
    <cellStyle name="Nota 12 3 5" xfId="9360"/>
    <cellStyle name="Nota 12 4" xfId="2121"/>
    <cellStyle name="Nota 12 4 2" xfId="6207"/>
    <cellStyle name="Nota 12 4 2 2" xfId="14484"/>
    <cellStyle name="Nota 12 4 3" xfId="8207"/>
    <cellStyle name="Nota 12 4 3 2" xfId="16484"/>
    <cellStyle name="Nota 12 4 4" xfId="4174"/>
    <cellStyle name="Nota 12 4 4 2" xfId="12451"/>
    <cellStyle name="Nota 12 4 5" xfId="10402"/>
    <cellStyle name="Nota 12 5" xfId="4673"/>
    <cellStyle name="Nota 12 5 2" xfId="12950"/>
    <cellStyle name="Nota 12 6" xfId="6701"/>
    <cellStyle name="Nota 12 6 2" xfId="14978"/>
    <cellStyle name="Nota 12 7" xfId="2626"/>
    <cellStyle name="Nota 12 7 2" xfId="10903"/>
    <cellStyle name="Nota 12 8" xfId="8856"/>
    <cellStyle name="Nota 13" xfId="546"/>
    <cellStyle name="Nota 13 2" xfId="1585"/>
    <cellStyle name="Nota 13 2 2" xfId="5674"/>
    <cellStyle name="Nota 13 2 2 2" xfId="13951"/>
    <cellStyle name="Nota 13 2 3" xfId="7696"/>
    <cellStyle name="Nota 13 2 3 2" xfId="15973"/>
    <cellStyle name="Nota 13 2 4" xfId="3640"/>
    <cellStyle name="Nota 13 2 4 2" xfId="11917"/>
    <cellStyle name="Nota 13 2 5" xfId="9868"/>
    <cellStyle name="Nota 13 3" xfId="1074"/>
    <cellStyle name="Nota 13 3 2" xfId="5175"/>
    <cellStyle name="Nota 13 3 2 2" xfId="13452"/>
    <cellStyle name="Nota 13 3 3" xfId="7200"/>
    <cellStyle name="Nota 13 3 3 2" xfId="15477"/>
    <cellStyle name="Nota 13 3 4" xfId="3133"/>
    <cellStyle name="Nota 13 3 4 2" xfId="11410"/>
    <cellStyle name="Nota 13 3 5" xfId="9361"/>
    <cellStyle name="Nota 13 4" xfId="2122"/>
    <cellStyle name="Nota 13 4 2" xfId="6208"/>
    <cellStyle name="Nota 13 4 2 2" xfId="14485"/>
    <cellStyle name="Nota 13 4 3" xfId="8208"/>
    <cellStyle name="Nota 13 4 3 2" xfId="16485"/>
    <cellStyle name="Nota 13 4 4" xfId="4175"/>
    <cellStyle name="Nota 13 4 4 2" xfId="12452"/>
    <cellStyle name="Nota 13 4 5" xfId="10403"/>
    <cellStyle name="Nota 13 5" xfId="4674"/>
    <cellStyle name="Nota 13 5 2" xfId="12951"/>
    <cellStyle name="Nota 13 6" xfId="6702"/>
    <cellStyle name="Nota 13 6 2" xfId="14979"/>
    <cellStyle name="Nota 13 7" xfId="2627"/>
    <cellStyle name="Nota 13 7 2" xfId="10904"/>
    <cellStyle name="Nota 13 8" xfId="8857"/>
    <cellStyle name="Nota 14" xfId="332"/>
    <cellStyle name="Nota 14 2" xfId="1417"/>
    <cellStyle name="Nota 14 2 2" xfId="5507"/>
    <cellStyle name="Nota 14 2 2 2" xfId="13784"/>
    <cellStyle name="Nota 14 2 3" xfId="7532"/>
    <cellStyle name="Nota 14 2 3 2" xfId="15809"/>
    <cellStyle name="Nota 14 2 4" xfId="3473"/>
    <cellStyle name="Nota 14 2 4 2" xfId="11750"/>
    <cellStyle name="Nota 14 2 5" xfId="9701"/>
    <cellStyle name="Nota 14 3" xfId="908"/>
    <cellStyle name="Nota 14 3 2" xfId="5011"/>
    <cellStyle name="Nota 14 3 2 2" xfId="13288"/>
    <cellStyle name="Nota 14 3 3" xfId="7036"/>
    <cellStyle name="Nota 14 3 3 2" xfId="15313"/>
    <cellStyle name="Nota 14 3 4" xfId="2968"/>
    <cellStyle name="Nota 14 3 4 2" xfId="11245"/>
    <cellStyle name="Nota 14 3 5" xfId="9197"/>
    <cellStyle name="Nota 14 4" xfId="1958"/>
    <cellStyle name="Nota 14 4 2" xfId="6044"/>
    <cellStyle name="Nota 14 4 2 2" xfId="14321"/>
    <cellStyle name="Nota 14 4 3" xfId="8044"/>
    <cellStyle name="Nota 14 4 3 2" xfId="16321"/>
    <cellStyle name="Nota 14 4 4" xfId="4011"/>
    <cellStyle name="Nota 14 4 4 2" xfId="12288"/>
    <cellStyle name="Nota 14 4 5" xfId="10239"/>
    <cellStyle name="Nota 14 5" xfId="4507"/>
    <cellStyle name="Nota 14 5 2" xfId="12784"/>
    <cellStyle name="Nota 14 6" xfId="6538"/>
    <cellStyle name="Nota 14 6 2" xfId="14815"/>
    <cellStyle name="Nota 14 7" xfId="2459"/>
    <cellStyle name="Nota 14 7 2" xfId="10736"/>
    <cellStyle name="Nota 14 8" xfId="8690"/>
    <cellStyle name="Nota 15" xfId="547"/>
    <cellStyle name="Nota 15 2" xfId="1586"/>
    <cellStyle name="Nota 15 2 2" xfId="5675"/>
    <cellStyle name="Nota 15 2 2 2" xfId="13952"/>
    <cellStyle name="Nota 15 2 3" xfId="7697"/>
    <cellStyle name="Nota 15 2 3 2" xfId="15974"/>
    <cellStyle name="Nota 15 2 4" xfId="3641"/>
    <cellStyle name="Nota 15 2 4 2" xfId="11918"/>
    <cellStyle name="Nota 15 2 5" xfId="9869"/>
    <cellStyle name="Nota 15 3" xfId="1075"/>
    <cellStyle name="Nota 15 3 2" xfId="5176"/>
    <cellStyle name="Nota 15 3 2 2" xfId="13453"/>
    <cellStyle name="Nota 15 3 3" xfId="7201"/>
    <cellStyle name="Nota 15 3 3 2" xfId="15478"/>
    <cellStyle name="Nota 15 3 4" xfId="3134"/>
    <cellStyle name="Nota 15 3 4 2" xfId="11411"/>
    <cellStyle name="Nota 15 3 5" xfId="9362"/>
    <cellStyle name="Nota 15 4" xfId="2123"/>
    <cellStyle name="Nota 15 4 2" xfId="6209"/>
    <cellStyle name="Nota 15 4 2 2" xfId="14486"/>
    <cellStyle name="Nota 15 4 3" xfId="8209"/>
    <cellStyle name="Nota 15 4 3 2" xfId="16486"/>
    <cellStyle name="Nota 15 4 4" xfId="4176"/>
    <cellStyle name="Nota 15 4 4 2" xfId="12453"/>
    <cellStyle name="Nota 15 4 5" xfId="10404"/>
    <cellStyle name="Nota 15 5" xfId="4675"/>
    <cellStyle name="Nota 15 5 2" xfId="12952"/>
    <cellStyle name="Nota 15 6" xfId="6703"/>
    <cellStyle name="Nota 15 6 2" xfId="14980"/>
    <cellStyle name="Nota 15 7" xfId="2628"/>
    <cellStyle name="Nota 15 7 2" xfId="10905"/>
    <cellStyle name="Nota 15 8" xfId="8858"/>
    <cellStyle name="Nota 16" xfId="549"/>
    <cellStyle name="Nota 16 2" xfId="1588"/>
    <cellStyle name="Nota 16 2 2" xfId="5677"/>
    <cellStyle name="Nota 16 2 2 2" xfId="13954"/>
    <cellStyle name="Nota 16 2 3" xfId="7699"/>
    <cellStyle name="Nota 16 2 3 2" xfId="15976"/>
    <cellStyle name="Nota 16 2 4" xfId="3643"/>
    <cellStyle name="Nota 16 2 4 2" xfId="11920"/>
    <cellStyle name="Nota 16 2 5" xfId="9871"/>
    <cellStyle name="Nota 16 3" xfId="1077"/>
    <cellStyle name="Nota 16 3 2" xfId="5178"/>
    <cellStyle name="Nota 16 3 2 2" xfId="13455"/>
    <cellStyle name="Nota 16 3 3" xfId="7203"/>
    <cellStyle name="Nota 16 3 3 2" xfId="15480"/>
    <cellStyle name="Nota 16 3 4" xfId="3136"/>
    <cellStyle name="Nota 16 3 4 2" xfId="11413"/>
    <cellStyle name="Nota 16 3 5" xfId="9364"/>
    <cellStyle name="Nota 16 4" xfId="2125"/>
    <cellStyle name="Nota 16 4 2" xfId="6211"/>
    <cellStyle name="Nota 16 4 2 2" xfId="14488"/>
    <cellStyle name="Nota 16 4 3" xfId="8211"/>
    <cellStyle name="Nota 16 4 3 2" xfId="16488"/>
    <cellStyle name="Nota 16 4 4" xfId="4178"/>
    <cellStyle name="Nota 16 4 4 2" xfId="12455"/>
    <cellStyle name="Nota 16 4 5" xfId="10406"/>
    <cellStyle name="Nota 16 5" xfId="4677"/>
    <cellStyle name="Nota 16 5 2" xfId="12954"/>
    <cellStyle name="Nota 16 6" xfId="6705"/>
    <cellStyle name="Nota 16 6 2" xfId="14982"/>
    <cellStyle name="Nota 16 7" xfId="2630"/>
    <cellStyle name="Nota 16 7 2" xfId="10907"/>
    <cellStyle name="Nota 16 8" xfId="8860"/>
    <cellStyle name="Nota 17" xfId="551"/>
    <cellStyle name="Nota 17 2" xfId="1590"/>
    <cellStyle name="Nota 17 2 2" xfId="5679"/>
    <cellStyle name="Nota 17 2 2 2" xfId="13956"/>
    <cellStyle name="Nota 17 2 3" xfId="7701"/>
    <cellStyle name="Nota 17 2 3 2" xfId="15978"/>
    <cellStyle name="Nota 17 2 4" xfId="3645"/>
    <cellStyle name="Nota 17 2 4 2" xfId="11922"/>
    <cellStyle name="Nota 17 2 5" xfId="9873"/>
    <cellStyle name="Nota 17 3" xfId="1079"/>
    <cellStyle name="Nota 17 3 2" xfId="5180"/>
    <cellStyle name="Nota 17 3 2 2" xfId="13457"/>
    <cellStyle name="Nota 17 3 3" xfId="7205"/>
    <cellStyle name="Nota 17 3 3 2" xfId="15482"/>
    <cellStyle name="Nota 17 3 4" xfId="3138"/>
    <cellStyle name="Nota 17 3 4 2" xfId="11415"/>
    <cellStyle name="Nota 17 3 5" xfId="9366"/>
    <cellStyle name="Nota 17 4" xfId="2127"/>
    <cellStyle name="Nota 17 4 2" xfId="6213"/>
    <cellStyle name="Nota 17 4 2 2" xfId="14490"/>
    <cellStyle name="Nota 17 4 3" xfId="8213"/>
    <cellStyle name="Nota 17 4 3 2" xfId="16490"/>
    <cellStyle name="Nota 17 4 4" xfId="4180"/>
    <cellStyle name="Nota 17 4 4 2" xfId="12457"/>
    <cellStyle name="Nota 17 4 5" xfId="10408"/>
    <cellStyle name="Nota 17 5" xfId="4679"/>
    <cellStyle name="Nota 17 5 2" xfId="12956"/>
    <cellStyle name="Nota 17 6" xfId="6707"/>
    <cellStyle name="Nota 17 6 2" xfId="14984"/>
    <cellStyle name="Nota 17 7" xfId="2632"/>
    <cellStyle name="Nota 17 7 2" xfId="10909"/>
    <cellStyle name="Nota 17 8" xfId="8862"/>
    <cellStyle name="Nota 18" xfId="553"/>
    <cellStyle name="Nota 18 2" xfId="1592"/>
    <cellStyle name="Nota 18 2 2" xfId="5681"/>
    <cellStyle name="Nota 18 2 2 2" xfId="13958"/>
    <cellStyle name="Nota 18 2 3" xfId="7703"/>
    <cellStyle name="Nota 18 2 3 2" xfId="15980"/>
    <cellStyle name="Nota 18 2 4" xfId="3647"/>
    <cellStyle name="Nota 18 2 4 2" xfId="11924"/>
    <cellStyle name="Nota 18 2 5" xfId="9875"/>
    <cellStyle name="Nota 18 3" xfId="1081"/>
    <cellStyle name="Nota 18 3 2" xfId="5182"/>
    <cellStyle name="Nota 18 3 2 2" xfId="13459"/>
    <cellStyle name="Nota 18 3 3" xfId="7207"/>
    <cellStyle name="Nota 18 3 3 2" xfId="15484"/>
    <cellStyle name="Nota 18 3 4" xfId="3140"/>
    <cellStyle name="Nota 18 3 4 2" xfId="11417"/>
    <cellStyle name="Nota 18 3 5" xfId="9368"/>
    <cellStyle name="Nota 18 4" xfId="2129"/>
    <cellStyle name="Nota 18 4 2" xfId="6215"/>
    <cellStyle name="Nota 18 4 2 2" xfId="14492"/>
    <cellStyle name="Nota 18 4 3" xfId="8215"/>
    <cellStyle name="Nota 18 4 3 2" xfId="16492"/>
    <cellStyle name="Nota 18 4 4" xfId="4182"/>
    <cellStyle name="Nota 18 4 4 2" xfId="12459"/>
    <cellStyle name="Nota 18 4 5" xfId="10410"/>
    <cellStyle name="Nota 18 5" xfId="4681"/>
    <cellStyle name="Nota 18 5 2" xfId="12958"/>
    <cellStyle name="Nota 18 6" xfId="6709"/>
    <cellStyle name="Nota 18 6 2" xfId="14986"/>
    <cellStyle name="Nota 18 7" xfId="2634"/>
    <cellStyle name="Nota 18 7 2" xfId="10911"/>
    <cellStyle name="Nota 18 8" xfId="8864"/>
    <cellStyle name="Nota 19" xfId="555"/>
    <cellStyle name="Nota 19 2" xfId="1594"/>
    <cellStyle name="Nota 19 2 2" xfId="5683"/>
    <cellStyle name="Nota 19 2 2 2" xfId="13960"/>
    <cellStyle name="Nota 19 2 3" xfId="7704"/>
    <cellStyle name="Nota 19 2 3 2" xfId="15981"/>
    <cellStyle name="Nota 19 2 4" xfId="3649"/>
    <cellStyle name="Nota 19 2 4 2" xfId="11926"/>
    <cellStyle name="Nota 19 2 5" xfId="9877"/>
    <cellStyle name="Nota 19 3" xfId="1082"/>
    <cellStyle name="Nota 19 3 2" xfId="5183"/>
    <cellStyle name="Nota 19 3 2 2" xfId="13460"/>
    <cellStyle name="Nota 19 3 3" xfId="7208"/>
    <cellStyle name="Nota 19 3 3 2" xfId="15485"/>
    <cellStyle name="Nota 19 3 4" xfId="3141"/>
    <cellStyle name="Nota 19 3 4 2" xfId="11418"/>
    <cellStyle name="Nota 19 3 5" xfId="9369"/>
    <cellStyle name="Nota 19 4" xfId="2130"/>
    <cellStyle name="Nota 19 4 2" xfId="6216"/>
    <cellStyle name="Nota 19 4 2 2" xfId="14493"/>
    <cellStyle name="Nota 19 4 3" xfId="8216"/>
    <cellStyle name="Nota 19 4 3 2" xfId="16493"/>
    <cellStyle name="Nota 19 4 4" xfId="4183"/>
    <cellStyle name="Nota 19 4 4 2" xfId="12460"/>
    <cellStyle name="Nota 19 4 5" xfId="10411"/>
    <cellStyle name="Nota 19 5" xfId="4683"/>
    <cellStyle name="Nota 19 5 2" xfId="12960"/>
    <cellStyle name="Nota 19 6" xfId="6710"/>
    <cellStyle name="Nota 19 6 2" xfId="14987"/>
    <cellStyle name="Nota 19 7" xfId="2636"/>
    <cellStyle name="Nota 19 7 2" xfId="10913"/>
    <cellStyle name="Nota 19 8" xfId="8866"/>
    <cellStyle name="Nota 2" xfId="493"/>
    <cellStyle name="Nota 2 10" xfId="8816"/>
    <cellStyle name="Nota 2 2" xfId="23"/>
    <cellStyle name="Nota 2 2 2" xfId="185"/>
    <cellStyle name="Nota 2 2 2 2" xfId="1279"/>
    <cellStyle name="Nota 2 2 2 2 2" xfId="5370"/>
    <cellStyle name="Nota 2 2 2 2 2 2" xfId="13647"/>
    <cellStyle name="Nota 2 2 2 2 3" xfId="7395"/>
    <cellStyle name="Nota 2 2 2 2 3 2" xfId="15672"/>
    <cellStyle name="Nota 2 2 2 2 4" xfId="3335"/>
    <cellStyle name="Nota 2 2 2 2 4 2" xfId="11612"/>
    <cellStyle name="Nota 2 2 2 2 5" xfId="9563"/>
    <cellStyle name="Nota 2 2 2 3" xfId="770"/>
    <cellStyle name="Nota 2 2 2 3 2" xfId="4874"/>
    <cellStyle name="Nota 2 2 2 3 2 2" xfId="13151"/>
    <cellStyle name="Nota 2 2 2 3 3" xfId="6899"/>
    <cellStyle name="Nota 2 2 2 3 3 2" xfId="15176"/>
    <cellStyle name="Nota 2 2 2 3 4" xfId="2830"/>
    <cellStyle name="Nota 2 2 2 3 4 2" xfId="11107"/>
    <cellStyle name="Nota 2 2 2 3 5" xfId="9059"/>
    <cellStyle name="Nota 2 2 2 4" xfId="1820"/>
    <cellStyle name="Nota 2 2 2 4 2" xfId="5907"/>
    <cellStyle name="Nota 2 2 2 4 2 2" xfId="14184"/>
    <cellStyle name="Nota 2 2 2 4 3" xfId="7907"/>
    <cellStyle name="Nota 2 2 2 4 3 2" xfId="16184"/>
    <cellStyle name="Nota 2 2 2 4 4" xfId="3873"/>
    <cellStyle name="Nota 2 2 2 4 4 2" xfId="12150"/>
    <cellStyle name="Nota 2 2 2 4 5" xfId="10101"/>
    <cellStyle name="Nota 2 2 2 5" xfId="4370"/>
    <cellStyle name="Nota 2 2 2 5 2" xfId="12647"/>
    <cellStyle name="Nota 2 2 2 6" xfId="6401"/>
    <cellStyle name="Nota 2 2 2 6 2" xfId="14678"/>
    <cellStyle name="Nota 2 2 2 7" xfId="2321"/>
    <cellStyle name="Nota 2 2 2 7 2" xfId="10598"/>
    <cellStyle name="Nota 2 2 2 8" xfId="8552"/>
    <cellStyle name="Nota 2 2 3" xfId="1130"/>
    <cellStyle name="Nota 2 2 3 2" xfId="5222"/>
    <cellStyle name="Nota 2 2 3 2 2" xfId="13499"/>
    <cellStyle name="Nota 2 2 3 3" xfId="7247"/>
    <cellStyle name="Nota 2 2 3 3 2" xfId="15524"/>
    <cellStyle name="Nota 2 2 3 4" xfId="3187"/>
    <cellStyle name="Nota 2 2 3 4 2" xfId="11464"/>
    <cellStyle name="Nota 2 2 3 5" xfId="9415"/>
    <cellStyle name="Nota 2 2 4" xfId="622"/>
    <cellStyle name="Nota 2 2 4 2" xfId="4728"/>
    <cellStyle name="Nota 2 2 4 2 2" xfId="13005"/>
    <cellStyle name="Nota 2 2 4 3" xfId="6753"/>
    <cellStyle name="Nota 2 2 4 3 2" xfId="15030"/>
    <cellStyle name="Nota 2 2 4 4" xfId="2683"/>
    <cellStyle name="Nota 2 2 4 4 2" xfId="10960"/>
    <cellStyle name="Nota 2 2 4 5" xfId="8912"/>
    <cellStyle name="Nota 2 2 5" xfId="1674"/>
    <cellStyle name="Nota 2 2 5 2" xfId="5761"/>
    <cellStyle name="Nota 2 2 5 2 2" xfId="14038"/>
    <cellStyle name="Nota 2 2 5 3" xfId="7761"/>
    <cellStyle name="Nota 2 2 5 3 2" xfId="16038"/>
    <cellStyle name="Nota 2 2 5 4" xfId="3727"/>
    <cellStyle name="Nota 2 2 5 4 2" xfId="12004"/>
    <cellStyle name="Nota 2 2 5 5" xfId="9955"/>
    <cellStyle name="Nota 2 2 6" xfId="4224"/>
    <cellStyle name="Nota 2 2 6 2" xfId="12501"/>
    <cellStyle name="Nota 2 2 7" xfId="6255"/>
    <cellStyle name="Nota 2 2 7 2" xfId="14532"/>
    <cellStyle name="Nota 2 2 8" xfId="2174"/>
    <cellStyle name="Nota 2 2 8 2" xfId="10451"/>
    <cellStyle name="Nota 2 2 9" xfId="8406"/>
    <cellStyle name="Nota 2 3" xfId="556"/>
    <cellStyle name="Nota 2 3 2" xfId="1595"/>
    <cellStyle name="Nota 2 3 2 2" xfId="5684"/>
    <cellStyle name="Nota 2 3 2 2 2" xfId="13961"/>
    <cellStyle name="Nota 2 3 2 3" xfId="7705"/>
    <cellStyle name="Nota 2 3 2 3 2" xfId="15982"/>
    <cellStyle name="Nota 2 3 2 4" xfId="3650"/>
    <cellStyle name="Nota 2 3 2 4 2" xfId="11927"/>
    <cellStyle name="Nota 2 3 2 5" xfId="9878"/>
    <cellStyle name="Nota 2 3 3" xfId="1083"/>
    <cellStyle name="Nota 2 3 3 2" xfId="5184"/>
    <cellStyle name="Nota 2 3 3 2 2" xfId="13461"/>
    <cellStyle name="Nota 2 3 3 3" xfId="7209"/>
    <cellStyle name="Nota 2 3 3 3 2" xfId="15486"/>
    <cellStyle name="Nota 2 3 3 4" xfId="3142"/>
    <cellStyle name="Nota 2 3 3 4 2" xfId="11419"/>
    <cellStyle name="Nota 2 3 3 5" xfId="9370"/>
    <cellStyle name="Nota 2 3 4" xfId="2131"/>
    <cellStyle name="Nota 2 3 4 2" xfId="6217"/>
    <cellStyle name="Nota 2 3 4 2 2" xfId="14494"/>
    <cellStyle name="Nota 2 3 4 3" xfId="8217"/>
    <cellStyle name="Nota 2 3 4 3 2" xfId="16494"/>
    <cellStyle name="Nota 2 3 4 4" xfId="4184"/>
    <cellStyle name="Nota 2 3 4 4 2" xfId="12461"/>
    <cellStyle name="Nota 2 3 4 5" xfId="10412"/>
    <cellStyle name="Nota 2 3 5" xfId="4684"/>
    <cellStyle name="Nota 2 3 5 2" xfId="12961"/>
    <cellStyle name="Nota 2 3 6" xfId="6711"/>
    <cellStyle name="Nota 2 3 6 2" xfId="14988"/>
    <cellStyle name="Nota 2 3 7" xfId="2637"/>
    <cellStyle name="Nota 2 3 7 2" xfId="10914"/>
    <cellStyle name="Nota 2 3 8" xfId="8867"/>
    <cellStyle name="Nota 2 4" xfId="1543"/>
    <cellStyle name="Nota 2 4 2" xfId="5633"/>
    <cellStyle name="Nota 2 4 2 2" xfId="13910"/>
    <cellStyle name="Nota 2 4 3" xfId="7655"/>
    <cellStyle name="Nota 2 4 3 2" xfId="15932"/>
    <cellStyle name="Nota 2 4 4" xfId="3599"/>
    <cellStyle name="Nota 2 4 4 2" xfId="11876"/>
    <cellStyle name="Nota 2 4 5" xfId="9827"/>
    <cellStyle name="Nota 2 5" xfId="1031"/>
    <cellStyle name="Nota 2 5 2" xfId="5134"/>
    <cellStyle name="Nota 2 5 2 2" xfId="13411"/>
    <cellStyle name="Nota 2 5 3" xfId="7159"/>
    <cellStyle name="Nota 2 5 3 2" xfId="15436"/>
    <cellStyle name="Nota 2 5 4" xfId="3091"/>
    <cellStyle name="Nota 2 5 4 2" xfId="11368"/>
    <cellStyle name="Nota 2 5 5" xfId="9320"/>
    <cellStyle name="Nota 2 6" xfId="2081"/>
    <cellStyle name="Nota 2 6 2" xfId="6167"/>
    <cellStyle name="Nota 2 6 2 2" xfId="14444"/>
    <cellStyle name="Nota 2 6 3" xfId="8167"/>
    <cellStyle name="Nota 2 6 3 2" xfId="16444"/>
    <cellStyle name="Nota 2 6 4" xfId="4134"/>
    <cellStyle name="Nota 2 6 4 2" xfId="12411"/>
    <cellStyle name="Nota 2 6 5" xfId="10362"/>
    <cellStyle name="Nota 2 7" xfId="4633"/>
    <cellStyle name="Nota 2 7 2" xfId="12910"/>
    <cellStyle name="Nota 2 8" xfId="6661"/>
    <cellStyle name="Nota 2 8 2" xfId="14938"/>
    <cellStyle name="Nota 2 9" xfId="2586"/>
    <cellStyle name="Nota 2 9 2" xfId="10863"/>
    <cellStyle name="Nota 20" xfId="548"/>
    <cellStyle name="Nota 20 2" xfId="1587"/>
    <cellStyle name="Nota 20 2 2" xfId="5676"/>
    <cellStyle name="Nota 20 2 2 2" xfId="13953"/>
    <cellStyle name="Nota 20 2 3" xfId="7698"/>
    <cellStyle name="Nota 20 2 3 2" xfId="15975"/>
    <cellStyle name="Nota 20 2 4" xfId="3642"/>
    <cellStyle name="Nota 20 2 4 2" xfId="11919"/>
    <cellStyle name="Nota 20 2 5" xfId="9870"/>
    <cellStyle name="Nota 20 3" xfId="1076"/>
    <cellStyle name="Nota 20 3 2" xfId="5177"/>
    <cellStyle name="Nota 20 3 2 2" xfId="13454"/>
    <cellStyle name="Nota 20 3 3" xfId="7202"/>
    <cellStyle name="Nota 20 3 3 2" xfId="15479"/>
    <cellStyle name="Nota 20 3 4" xfId="3135"/>
    <cellStyle name="Nota 20 3 4 2" xfId="11412"/>
    <cellStyle name="Nota 20 3 5" xfId="9363"/>
    <cellStyle name="Nota 20 4" xfId="2124"/>
    <cellStyle name="Nota 20 4 2" xfId="6210"/>
    <cellStyle name="Nota 20 4 2 2" xfId="14487"/>
    <cellStyle name="Nota 20 4 3" xfId="8210"/>
    <cellStyle name="Nota 20 4 3 2" xfId="16487"/>
    <cellStyle name="Nota 20 4 4" xfId="4177"/>
    <cellStyle name="Nota 20 4 4 2" xfId="12454"/>
    <cellStyle name="Nota 20 4 5" xfId="10405"/>
    <cellStyle name="Nota 20 5" xfId="4676"/>
    <cellStyle name="Nota 20 5 2" xfId="12953"/>
    <cellStyle name="Nota 20 6" xfId="6704"/>
    <cellStyle name="Nota 20 6 2" xfId="14981"/>
    <cellStyle name="Nota 20 7" xfId="2629"/>
    <cellStyle name="Nota 20 7 2" xfId="10906"/>
    <cellStyle name="Nota 20 8" xfId="8859"/>
    <cellStyle name="Nota 21" xfId="550"/>
    <cellStyle name="Nota 21 2" xfId="1589"/>
    <cellStyle name="Nota 21 2 2" xfId="5678"/>
    <cellStyle name="Nota 21 2 2 2" xfId="13955"/>
    <cellStyle name="Nota 21 2 3" xfId="7700"/>
    <cellStyle name="Nota 21 2 3 2" xfId="15977"/>
    <cellStyle name="Nota 21 2 4" xfId="3644"/>
    <cellStyle name="Nota 21 2 4 2" xfId="11921"/>
    <cellStyle name="Nota 21 2 5" xfId="9872"/>
    <cellStyle name="Nota 21 3" xfId="1078"/>
    <cellStyle name="Nota 21 3 2" xfId="5179"/>
    <cellStyle name="Nota 21 3 2 2" xfId="13456"/>
    <cellStyle name="Nota 21 3 3" xfId="7204"/>
    <cellStyle name="Nota 21 3 3 2" xfId="15481"/>
    <cellStyle name="Nota 21 3 4" xfId="3137"/>
    <cellStyle name="Nota 21 3 4 2" xfId="11414"/>
    <cellStyle name="Nota 21 3 5" xfId="9365"/>
    <cellStyle name="Nota 21 4" xfId="2126"/>
    <cellStyle name="Nota 21 4 2" xfId="6212"/>
    <cellStyle name="Nota 21 4 2 2" xfId="14489"/>
    <cellStyle name="Nota 21 4 3" xfId="8212"/>
    <cellStyle name="Nota 21 4 3 2" xfId="16489"/>
    <cellStyle name="Nota 21 4 4" xfId="4179"/>
    <cellStyle name="Nota 21 4 4 2" xfId="12456"/>
    <cellStyle name="Nota 21 4 5" xfId="10407"/>
    <cellStyle name="Nota 21 5" xfId="4678"/>
    <cellStyle name="Nota 21 5 2" xfId="12955"/>
    <cellStyle name="Nota 21 6" xfId="6706"/>
    <cellStyle name="Nota 21 6 2" xfId="14983"/>
    <cellStyle name="Nota 21 7" xfId="2631"/>
    <cellStyle name="Nota 21 7 2" xfId="10908"/>
    <cellStyle name="Nota 21 8" xfId="8861"/>
    <cellStyle name="Nota 22" xfId="552"/>
    <cellStyle name="Nota 22 2" xfId="1591"/>
    <cellStyle name="Nota 22 2 2" xfId="5680"/>
    <cellStyle name="Nota 22 2 2 2" xfId="13957"/>
    <cellStyle name="Nota 22 2 3" xfId="7702"/>
    <cellStyle name="Nota 22 2 3 2" xfId="15979"/>
    <cellStyle name="Nota 22 2 4" xfId="3646"/>
    <cellStyle name="Nota 22 2 4 2" xfId="11923"/>
    <cellStyle name="Nota 22 2 5" xfId="9874"/>
    <cellStyle name="Nota 22 3" xfId="1080"/>
    <cellStyle name="Nota 22 3 2" xfId="5181"/>
    <cellStyle name="Nota 22 3 2 2" xfId="13458"/>
    <cellStyle name="Nota 22 3 3" xfId="7206"/>
    <cellStyle name="Nota 22 3 3 2" xfId="15483"/>
    <cellStyle name="Nota 22 3 4" xfId="3139"/>
    <cellStyle name="Nota 22 3 4 2" xfId="11416"/>
    <cellStyle name="Nota 22 3 5" xfId="9367"/>
    <cellStyle name="Nota 22 4" xfId="2128"/>
    <cellStyle name="Nota 22 4 2" xfId="6214"/>
    <cellStyle name="Nota 22 4 2 2" xfId="14491"/>
    <cellStyle name="Nota 22 4 3" xfId="8214"/>
    <cellStyle name="Nota 22 4 3 2" xfId="16491"/>
    <cellStyle name="Nota 22 4 4" xfId="4181"/>
    <cellStyle name="Nota 22 4 4 2" xfId="12458"/>
    <cellStyle name="Nota 22 4 5" xfId="10409"/>
    <cellStyle name="Nota 22 5" xfId="4680"/>
    <cellStyle name="Nota 22 5 2" xfId="12957"/>
    <cellStyle name="Nota 22 6" xfId="6708"/>
    <cellStyle name="Nota 22 6 2" xfId="14985"/>
    <cellStyle name="Nota 22 7" xfId="2633"/>
    <cellStyle name="Nota 22 7 2" xfId="10910"/>
    <cellStyle name="Nota 22 8" xfId="8863"/>
    <cellStyle name="Nota 23" xfId="554"/>
    <cellStyle name="Nota 23 2" xfId="1593"/>
    <cellStyle name="Nota 23 2 2" xfId="5682"/>
    <cellStyle name="Nota 23 2 2 2" xfId="8327"/>
    <cellStyle name="Nota 23 2 2 2 2" xfId="16604"/>
    <cellStyle name="Nota 23 2 2 2 3" xfId="16814"/>
    <cellStyle name="Nota 23 2 2 3" xfId="8377"/>
    <cellStyle name="Nota 23 2 2 3 2" xfId="16654"/>
    <cellStyle name="Nota 23 2 2 3 3" xfId="16864"/>
    <cellStyle name="Nota 23 2 2 4" xfId="8251"/>
    <cellStyle name="Nota 23 2 2 4 2" xfId="16528"/>
    <cellStyle name="Nota 23 2 2 4 3" xfId="16743"/>
    <cellStyle name="Nota 23 2 2 5" xfId="8365"/>
    <cellStyle name="Nota 23 2 2 5 2" xfId="16642"/>
    <cellStyle name="Nota 23 2 2 5 3" xfId="16852"/>
    <cellStyle name="Nota 23 2 2 6" xfId="8359"/>
    <cellStyle name="Nota 23 2 2 6 2" xfId="16636"/>
    <cellStyle name="Nota 23 2 2 6 3" xfId="16846"/>
    <cellStyle name="Nota 23 2 2 7" xfId="13959"/>
    <cellStyle name="Nota 23 2 2 8" xfId="16717"/>
    <cellStyle name="Nota 23 2 3" xfId="3648"/>
    <cellStyle name="Nota 23 2 3 2" xfId="11925"/>
    <cellStyle name="Nota 23 2 3 3" xfId="16687"/>
    <cellStyle name="Nota 23 2 4" xfId="9876"/>
    <cellStyle name="Nota 23 3" xfId="1645"/>
    <cellStyle name="Nota 23 3 2" xfId="5732"/>
    <cellStyle name="Nota 23 3 2 2" xfId="8340"/>
    <cellStyle name="Nota 23 3 2 2 2" xfId="16617"/>
    <cellStyle name="Nota 23 3 2 2 3" xfId="16827"/>
    <cellStyle name="Nota 23 3 2 3" xfId="8266"/>
    <cellStyle name="Nota 23 3 2 3 2" xfId="16543"/>
    <cellStyle name="Nota 23 3 2 3 3" xfId="16757"/>
    <cellStyle name="Nota 23 3 2 4" xfId="8269"/>
    <cellStyle name="Nota 23 3 2 4 2" xfId="16546"/>
    <cellStyle name="Nota 23 3 2 4 3" xfId="16760"/>
    <cellStyle name="Nota 23 3 2 5" xfId="8360"/>
    <cellStyle name="Nota 23 3 2 5 2" xfId="16637"/>
    <cellStyle name="Nota 23 3 2 5 3" xfId="16847"/>
    <cellStyle name="Nota 23 3 2 6" xfId="8353"/>
    <cellStyle name="Nota 23 3 2 6 2" xfId="16630"/>
    <cellStyle name="Nota 23 3 2 6 3" xfId="16840"/>
    <cellStyle name="Nota 23 3 2 7" xfId="14009"/>
    <cellStyle name="Nota 23 3 2 8" xfId="16729"/>
    <cellStyle name="Nota 23 3 3" xfId="3698"/>
    <cellStyle name="Nota 23 3 3 2" xfId="11975"/>
    <cellStyle name="Nota 23 3 3 3" xfId="16699"/>
    <cellStyle name="Nota 23 3 4" xfId="9926"/>
    <cellStyle name="Nota 23 4" xfId="1635"/>
    <cellStyle name="Nota 23 4 2" xfId="5722"/>
    <cellStyle name="Nota 23 4 2 2" xfId="8331"/>
    <cellStyle name="Nota 23 4 2 2 2" xfId="16608"/>
    <cellStyle name="Nota 23 4 2 2 3" xfId="16818"/>
    <cellStyle name="Nota 23 4 2 3" xfId="8272"/>
    <cellStyle name="Nota 23 4 2 3 2" xfId="16549"/>
    <cellStyle name="Nota 23 4 2 3 3" xfId="16763"/>
    <cellStyle name="Nota 23 4 2 4" xfId="8247"/>
    <cellStyle name="Nota 23 4 2 4 2" xfId="16524"/>
    <cellStyle name="Nota 23 4 2 4 3" xfId="16739"/>
    <cellStyle name="Nota 23 4 2 5" xfId="8293"/>
    <cellStyle name="Nota 23 4 2 5 2" xfId="16570"/>
    <cellStyle name="Nota 23 4 2 5 3" xfId="16782"/>
    <cellStyle name="Nota 23 4 2 6" xfId="8249"/>
    <cellStyle name="Nota 23 4 2 6 2" xfId="16526"/>
    <cellStyle name="Nota 23 4 2 6 3" xfId="16741"/>
    <cellStyle name="Nota 23 4 2 7" xfId="13999"/>
    <cellStyle name="Nota 23 4 2 8" xfId="16720"/>
    <cellStyle name="Nota 23 4 3" xfId="3688"/>
    <cellStyle name="Nota 23 4 3 2" xfId="11965"/>
    <cellStyle name="Nota 23 4 3 3" xfId="16690"/>
    <cellStyle name="Nota 23 4 4" xfId="9916"/>
    <cellStyle name="Nota 23 5" xfId="1654"/>
    <cellStyle name="Nota 23 5 2" xfId="5741"/>
    <cellStyle name="Nota 23 5 2 2" xfId="8348"/>
    <cellStyle name="Nota 23 5 2 2 2" xfId="16625"/>
    <cellStyle name="Nota 23 5 2 2 3" xfId="16835"/>
    <cellStyle name="Nota 23 5 2 3" xfId="8376"/>
    <cellStyle name="Nota 23 5 2 3 2" xfId="16653"/>
    <cellStyle name="Nota 23 5 2 3 3" xfId="16863"/>
    <cellStyle name="Nota 23 5 2 4" xfId="8383"/>
    <cellStyle name="Nota 23 5 2 4 2" xfId="16660"/>
    <cellStyle name="Nota 23 5 2 4 3" xfId="16870"/>
    <cellStyle name="Nota 23 5 2 5" xfId="8387"/>
    <cellStyle name="Nota 23 5 2 5 2" xfId="16664"/>
    <cellStyle name="Nota 23 5 2 5 3" xfId="16874"/>
    <cellStyle name="Nota 23 5 2 6" xfId="8356"/>
    <cellStyle name="Nota 23 5 2 6 2" xfId="16633"/>
    <cellStyle name="Nota 23 5 2 6 3" xfId="16843"/>
    <cellStyle name="Nota 23 5 2 7" xfId="14018"/>
    <cellStyle name="Nota 23 5 2 8" xfId="16737"/>
    <cellStyle name="Nota 23 5 3" xfId="3707"/>
    <cellStyle name="Nota 23 5 3 2" xfId="11984"/>
    <cellStyle name="Nota 23 5 3 3" xfId="16707"/>
    <cellStyle name="Nota 23 5 4" xfId="9935"/>
    <cellStyle name="Nota 23 6" xfId="1644"/>
    <cellStyle name="Nota 23 6 2" xfId="5731"/>
    <cellStyle name="Nota 23 6 2 2" xfId="8339"/>
    <cellStyle name="Nota 23 6 2 2 2" xfId="16616"/>
    <cellStyle name="Nota 23 6 2 2 3" xfId="16826"/>
    <cellStyle name="Nota 23 6 2 3" xfId="8307"/>
    <cellStyle name="Nota 23 6 2 3 2" xfId="16584"/>
    <cellStyle name="Nota 23 6 2 3 3" xfId="16796"/>
    <cellStyle name="Nota 23 6 2 4" xfId="8378"/>
    <cellStyle name="Nota 23 6 2 4 2" xfId="16655"/>
    <cellStyle name="Nota 23 6 2 4 3" xfId="16865"/>
    <cellStyle name="Nota 23 6 2 5" xfId="8316"/>
    <cellStyle name="Nota 23 6 2 5 2" xfId="16593"/>
    <cellStyle name="Nota 23 6 2 5 3" xfId="16804"/>
    <cellStyle name="Nota 23 6 2 6" xfId="8294"/>
    <cellStyle name="Nota 23 6 2 6 2" xfId="16571"/>
    <cellStyle name="Nota 23 6 2 6 3" xfId="16783"/>
    <cellStyle name="Nota 23 6 2 7" xfId="14008"/>
    <cellStyle name="Nota 23 6 2 8" xfId="16728"/>
    <cellStyle name="Nota 23 6 3" xfId="3697"/>
    <cellStyle name="Nota 23 6 3 2" xfId="11974"/>
    <cellStyle name="Nota 23 6 3 3" xfId="16698"/>
    <cellStyle name="Nota 23 6 4" xfId="9925"/>
    <cellStyle name="Nota 23 7" xfId="4682"/>
    <cellStyle name="Nota 23 7 2" xfId="8304"/>
    <cellStyle name="Nota 23 7 2 2" xfId="16581"/>
    <cellStyle name="Nota 23 7 2 3" xfId="16793"/>
    <cellStyle name="Nota 23 7 3" xfId="8290"/>
    <cellStyle name="Nota 23 7 3 2" xfId="16567"/>
    <cellStyle name="Nota 23 7 3 3" xfId="16780"/>
    <cellStyle name="Nota 23 7 4" xfId="8295"/>
    <cellStyle name="Nota 23 7 4 2" xfId="16572"/>
    <cellStyle name="Nota 23 7 4 3" xfId="16784"/>
    <cellStyle name="Nota 23 7 5" xfId="8371"/>
    <cellStyle name="Nota 23 7 5 2" xfId="16648"/>
    <cellStyle name="Nota 23 7 5 3" xfId="16858"/>
    <cellStyle name="Nota 23 7 6" xfId="8274"/>
    <cellStyle name="Nota 23 7 6 2" xfId="16551"/>
    <cellStyle name="Nota 23 7 6 3" xfId="16765"/>
    <cellStyle name="Nota 23 7 7" xfId="12959"/>
    <cellStyle name="Nota 23 7 8" xfId="16712"/>
    <cellStyle name="Nota 23 8" xfId="2635"/>
    <cellStyle name="Nota 23 8 2" xfId="10912"/>
    <cellStyle name="Nota 23 8 3" xfId="16680"/>
    <cellStyle name="Nota 23 9" xfId="8865"/>
    <cellStyle name="Nota 3" xfId="528"/>
    <cellStyle name="Nota 3 2" xfId="531"/>
    <cellStyle name="Nota 3 2 2" xfId="1573"/>
    <cellStyle name="Nota 3 2 2 2" xfId="5662"/>
    <cellStyle name="Nota 3 2 2 2 2" xfId="13939"/>
    <cellStyle name="Nota 3 2 2 3" xfId="7684"/>
    <cellStyle name="Nota 3 2 2 3 2" xfId="15961"/>
    <cellStyle name="Nota 3 2 2 4" xfId="3628"/>
    <cellStyle name="Nota 3 2 2 4 2" xfId="11905"/>
    <cellStyle name="Nota 3 2 2 5" xfId="9856"/>
    <cellStyle name="Nota 3 2 3" xfId="1062"/>
    <cellStyle name="Nota 3 2 3 2" xfId="5163"/>
    <cellStyle name="Nota 3 2 3 2 2" xfId="13440"/>
    <cellStyle name="Nota 3 2 3 3" xfId="7188"/>
    <cellStyle name="Nota 3 2 3 3 2" xfId="15465"/>
    <cellStyle name="Nota 3 2 3 4" xfId="3121"/>
    <cellStyle name="Nota 3 2 3 4 2" xfId="11398"/>
    <cellStyle name="Nota 3 2 3 5" xfId="9349"/>
    <cellStyle name="Nota 3 2 4" xfId="2110"/>
    <cellStyle name="Nota 3 2 4 2" xfId="6196"/>
    <cellStyle name="Nota 3 2 4 2 2" xfId="14473"/>
    <cellStyle name="Nota 3 2 4 3" xfId="8196"/>
    <cellStyle name="Nota 3 2 4 3 2" xfId="16473"/>
    <cellStyle name="Nota 3 2 4 4" xfId="4163"/>
    <cellStyle name="Nota 3 2 4 4 2" xfId="12440"/>
    <cellStyle name="Nota 3 2 4 5" xfId="10391"/>
    <cellStyle name="Nota 3 2 5" xfId="4662"/>
    <cellStyle name="Nota 3 2 5 2" xfId="12939"/>
    <cellStyle name="Nota 3 2 6" xfId="6690"/>
    <cellStyle name="Nota 3 2 6 2" xfId="14967"/>
    <cellStyle name="Nota 3 2 7" xfId="2615"/>
    <cellStyle name="Nota 3 2 7 2" xfId="10892"/>
    <cellStyle name="Nota 3 2 8" xfId="8845"/>
    <cellStyle name="Nota 3 3" xfId="1570"/>
    <cellStyle name="Nota 3 3 2" xfId="5659"/>
    <cellStyle name="Nota 3 3 2 2" xfId="13936"/>
    <cellStyle name="Nota 3 3 3" xfId="7681"/>
    <cellStyle name="Nota 3 3 3 2" xfId="15958"/>
    <cellStyle name="Nota 3 3 4" xfId="3625"/>
    <cellStyle name="Nota 3 3 4 2" xfId="11902"/>
    <cellStyle name="Nota 3 3 5" xfId="9853"/>
    <cellStyle name="Nota 3 4" xfId="1059"/>
    <cellStyle name="Nota 3 4 2" xfId="5160"/>
    <cellStyle name="Nota 3 4 2 2" xfId="13437"/>
    <cellStyle name="Nota 3 4 3" xfId="7185"/>
    <cellStyle name="Nota 3 4 3 2" xfId="15462"/>
    <cellStyle name="Nota 3 4 4" xfId="3118"/>
    <cellStyle name="Nota 3 4 4 2" xfId="11395"/>
    <cellStyle name="Nota 3 4 5" xfId="9346"/>
    <cellStyle name="Nota 3 5" xfId="2107"/>
    <cellStyle name="Nota 3 5 2" xfId="6193"/>
    <cellStyle name="Nota 3 5 2 2" xfId="14470"/>
    <cellStyle name="Nota 3 5 3" xfId="8193"/>
    <cellStyle name="Nota 3 5 3 2" xfId="16470"/>
    <cellStyle name="Nota 3 5 4" xfId="4160"/>
    <cellStyle name="Nota 3 5 4 2" xfId="12437"/>
    <cellStyle name="Nota 3 5 5" xfId="10388"/>
    <cellStyle name="Nota 3 6" xfId="4659"/>
    <cellStyle name="Nota 3 6 2" xfId="12936"/>
    <cellStyle name="Nota 3 7" xfId="6687"/>
    <cellStyle name="Nota 3 7 2" xfId="14964"/>
    <cellStyle name="Nota 3 8" xfId="2612"/>
    <cellStyle name="Nota 3 8 2" xfId="10889"/>
    <cellStyle name="Nota 3 9" xfId="8842"/>
    <cellStyle name="Nota 4" xfId="534"/>
    <cellStyle name="Nota 4 2" xfId="537"/>
    <cellStyle name="Nota 4 2 2" xfId="1579"/>
    <cellStyle name="Nota 4 2 2 2" xfId="5668"/>
    <cellStyle name="Nota 4 2 2 2 2" xfId="13945"/>
    <cellStyle name="Nota 4 2 2 3" xfId="7690"/>
    <cellStyle name="Nota 4 2 2 3 2" xfId="15967"/>
    <cellStyle name="Nota 4 2 2 4" xfId="3634"/>
    <cellStyle name="Nota 4 2 2 4 2" xfId="11911"/>
    <cellStyle name="Nota 4 2 2 5" xfId="9862"/>
    <cellStyle name="Nota 4 2 3" xfId="1068"/>
    <cellStyle name="Nota 4 2 3 2" xfId="5169"/>
    <cellStyle name="Nota 4 2 3 2 2" xfId="13446"/>
    <cellStyle name="Nota 4 2 3 3" xfId="7194"/>
    <cellStyle name="Nota 4 2 3 3 2" xfId="15471"/>
    <cellStyle name="Nota 4 2 3 4" xfId="3127"/>
    <cellStyle name="Nota 4 2 3 4 2" xfId="11404"/>
    <cellStyle name="Nota 4 2 3 5" xfId="9355"/>
    <cellStyle name="Nota 4 2 4" xfId="2116"/>
    <cellStyle name="Nota 4 2 4 2" xfId="6202"/>
    <cellStyle name="Nota 4 2 4 2 2" xfId="14479"/>
    <cellStyle name="Nota 4 2 4 3" xfId="8202"/>
    <cellStyle name="Nota 4 2 4 3 2" xfId="16479"/>
    <cellStyle name="Nota 4 2 4 4" xfId="4169"/>
    <cellStyle name="Nota 4 2 4 4 2" xfId="12446"/>
    <cellStyle name="Nota 4 2 4 5" xfId="10397"/>
    <cellStyle name="Nota 4 2 5" xfId="4668"/>
    <cellStyle name="Nota 4 2 5 2" xfId="12945"/>
    <cellStyle name="Nota 4 2 6" xfId="6696"/>
    <cellStyle name="Nota 4 2 6 2" xfId="14973"/>
    <cellStyle name="Nota 4 2 7" xfId="2621"/>
    <cellStyle name="Nota 4 2 7 2" xfId="10898"/>
    <cellStyle name="Nota 4 2 8" xfId="8851"/>
    <cellStyle name="Nota 4 3" xfId="1576"/>
    <cellStyle name="Nota 4 3 2" xfId="5665"/>
    <cellStyle name="Nota 4 3 2 2" xfId="13942"/>
    <cellStyle name="Nota 4 3 3" xfId="7687"/>
    <cellStyle name="Nota 4 3 3 2" xfId="15964"/>
    <cellStyle name="Nota 4 3 4" xfId="3631"/>
    <cellStyle name="Nota 4 3 4 2" xfId="11908"/>
    <cellStyle name="Nota 4 3 5" xfId="9859"/>
    <cellStyle name="Nota 4 4" xfId="1065"/>
    <cellStyle name="Nota 4 4 2" xfId="5166"/>
    <cellStyle name="Nota 4 4 2 2" xfId="13443"/>
    <cellStyle name="Nota 4 4 3" xfId="7191"/>
    <cellStyle name="Nota 4 4 3 2" xfId="15468"/>
    <cellStyle name="Nota 4 4 4" xfId="3124"/>
    <cellStyle name="Nota 4 4 4 2" xfId="11401"/>
    <cellStyle name="Nota 4 4 5" xfId="9352"/>
    <cellStyle name="Nota 4 5" xfId="2113"/>
    <cellStyle name="Nota 4 5 2" xfId="6199"/>
    <cellStyle name="Nota 4 5 2 2" xfId="14476"/>
    <cellStyle name="Nota 4 5 3" xfId="8199"/>
    <cellStyle name="Nota 4 5 3 2" xfId="16476"/>
    <cellStyle name="Nota 4 5 4" xfId="4166"/>
    <cellStyle name="Nota 4 5 4 2" xfId="12443"/>
    <cellStyle name="Nota 4 5 5" xfId="10394"/>
    <cellStyle name="Nota 4 6" xfId="4665"/>
    <cellStyle name="Nota 4 6 2" xfId="12942"/>
    <cellStyle name="Nota 4 7" xfId="6693"/>
    <cellStyle name="Nota 4 7 2" xfId="14970"/>
    <cellStyle name="Nota 4 8" xfId="2618"/>
    <cellStyle name="Nota 4 8 2" xfId="10895"/>
    <cellStyle name="Nota 4 9" xfId="8848"/>
    <cellStyle name="Nota 5" xfId="557"/>
    <cellStyle name="Nota 5 2" xfId="558"/>
    <cellStyle name="Nota 5 2 2" xfId="1597"/>
    <cellStyle name="Nota 5 2 2 2" xfId="5686"/>
    <cellStyle name="Nota 5 2 2 2 2" xfId="13963"/>
    <cellStyle name="Nota 5 2 2 3" xfId="7707"/>
    <cellStyle name="Nota 5 2 2 3 2" xfId="15984"/>
    <cellStyle name="Nota 5 2 2 4" xfId="3652"/>
    <cellStyle name="Nota 5 2 2 4 2" xfId="11929"/>
    <cellStyle name="Nota 5 2 2 5" xfId="9880"/>
    <cellStyle name="Nota 5 2 3" xfId="1085"/>
    <cellStyle name="Nota 5 2 3 2" xfId="5186"/>
    <cellStyle name="Nota 5 2 3 2 2" xfId="13463"/>
    <cellStyle name="Nota 5 2 3 3" xfId="7211"/>
    <cellStyle name="Nota 5 2 3 3 2" xfId="15488"/>
    <cellStyle name="Nota 5 2 3 4" xfId="3144"/>
    <cellStyle name="Nota 5 2 3 4 2" xfId="11421"/>
    <cellStyle name="Nota 5 2 3 5" xfId="9372"/>
    <cellStyle name="Nota 5 2 4" xfId="2133"/>
    <cellStyle name="Nota 5 2 4 2" xfId="6219"/>
    <cellStyle name="Nota 5 2 4 2 2" xfId="14496"/>
    <cellStyle name="Nota 5 2 4 3" xfId="8219"/>
    <cellStyle name="Nota 5 2 4 3 2" xfId="16496"/>
    <cellStyle name="Nota 5 2 4 4" xfId="4186"/>
    <cellStyle name="Nota 5 2 4 4 2" xfId="12463"/>
    <cellStyle name="Nota 5 2 4 5" xfId="10414"/>
    <cellStyle name="Nota 5 2 5" xfId="4686"/>
    <cellStyle name="Nota 5 2 5 2" xfId="12963"/>
    <cellStyle name="Nota 5 2 6" xfId="6713"/>
    <cellStyle name="Nota 5 2 6 2" xfId="14990"/>
    <cellStyle name="Nota 5 2 7" xfId="2639"/>
    <cellStyle name="Nota 5 2 7 2" xfId="10916"/>
    <cellStyle name="Nota 5 2 8" xfId="8869"/>
    <cellStyle name="Nota 5 3" xfId="1596"/>
    <cellStyle name="Nota 5 3 2" xfId="5685"/>
    <cellStyle name="Nota 5 3 2 2" xfId="13962"/>
    <cellStyle name="Nota 5 3 3" xfId="7706"/>
    <cellStyle name="Nota 5 3 3 2" xfId="15983"/>
    <cellStyle name="Nota 5 3 4" xfId="3651"/>
    <cellStyle name="Nota 5 3 4 2" xfId="11928"/>
    <cellStyle name="Nota 5 3 5" xfId="9879"/>
    <cellStyle name="Nota 5 4" xfId="1084"/>
    <cellStyle name="Nota 5 4 2" xfId="5185"/>
    <cellStyle name="Nota 5 4 2 2" xfId="13462"/>
    <cellStyle name="Nota 5 4 3" xfId="7210"/>
    <cellStyle name="Nota 5 4 3 2" xfId="15487"/>
    <cellStyle name="Nota 5 4 4" xfId="3143"/>
    <cellStyle name="Nota 5 4 4 2" xfId="11420"/>
    <cellStyle name="Nota 5 4 5" xfId="9371"/>
    <cellStyle name="Nota 5 5" xfId="2132"/>
    <cellStyle name="Nota 5 5 2" xfId="6218"/>
    <cellStyle name="Nota 5 5 2 2" xfId="14495"/>
    <cellStyle name="Nota 5 5 3" xfId="8218"/>
    <cellStyle name="Nota 5 5 3 2" xfId="16495"/>
    <cellStyle name="Nota 5 5 4" xfId="4185"/>
    <cellStyle name="Nota 5 5 4 2" xfId="12462"/>
    <cellStyle name="Nota 5 5 5" xfId="10413"/>
    <cellStyle name="Nota 5 6" xfId="4685"/>
    <cellStyle name="Nota 5 6 2" xfId="12962"/>
    <cellStyle name="Nota 5 7" xfId="6712"/>
    <cellStyle name="Nota 5 7 2" xfId="14989"/>
    <cellStyle name="Nota 5 8" xfId="2638"/>
    <cellStyle name="Nota 5 8 2" xfId="10915"/>
    <cellStyle name="Nota 5 9" xfId="8868"/>
    <cellStyle name="Nota 6" xfId="559"/>
    <cellStyle name="Nota 6 2" xfId="560"/>
    <cellStyle name="Nota 6 2 2" xfId="1599"/>
    <cellStyle name="Nota 6 2 2 2" xfId="5688"/>
    <cellStyle name="Nota 6 2 2 2 2" xfId="13965"/>
    <cellStyle name="Nota 6 2 2 3" xfId="7709"/>
    <cellStyle name="Nota 6 2 2 3 2" xfId="15986"/>
    <cellStyle name="Nota 6 2 2 4" xfId="3654"/>
    <cellStyle name="Nota 6 2 2 4 2" xfId="11931"/>
    <cellStyle name="Nota 6 2 2 5" xfId="9882"/>
    <cellStyle name="Nota 6 2 3" xfId="1087"/>
    <cellStyle name="Nota 6 2 3 2" xfId="5188"/>
    <cellStyle name="Nota 6 2 3 2 2" xfId="13465"/>
    <cellStyle name="Nota 6 2 3 3" xfId="7213"/>
    <cellStyle name="Nota 6 2 3 3 2" xfId="15490"/>
    <cellStyle name="Nota 6 2 3 4" xfId="3146"/>
    <cellStyle name="Nota 6 2 3 4 2" xfId="11423"/>
    <cellStyle name="Nota 6 2 3 5" xfId="9374"/>
    <cellStyle name="Nota 6 2 4" xfId="2135"/>
    <cellStyle name="Nota 6 2 4 2" xfId="6221"/>
    <cellStyle name="Nota 6 2 4 2 2" xfId="14498"/>
    <cellStyle name="Nota 6 2 4 3" xfId="8221"/>
    <cellStyle name="Nota 6 2 4 3 2" xfId="16498"/>
    <cellStyle name="Nota 6 2 4 4" xfId="4188"/>
    <cellStyle name="Nota 6 2 4 4 2" xfId="12465"/>
    <cellStyle name="Nota 6 2 4 5" xfId="10416"/>
    <cellStyle name="Nota 6 2 5" xfId="4688"/>
    <cellStyle name="Nota 6 2 5 2" xfId="12965"/>
    <cellStyle name="Nota 6 2 6" xfId="6715"/>
    <cellStyle name="Nota 6 2 6 2" xfId="14992"/>
    <cellStyle name="Nota 6 2 7" xfId="2641"/>
    <cellStyle name="Nota 6 2 7 2" xfId="10918"/>
    <cellStyle name="Nota 6 2 8" xfId="8871"/>
    <cellStyle name="Nota 6 3" xfId="1598"/>
    <cellStyle name="Nota 6 3 2" xfId="5687"/>
    <cellStyle name="Nota 6 3 2 2" xfId="13964"/>
    <cellStyle name="Nota 6 3 3" xfId="7708"/>
    <cellStyle name="Nota 6 3 3 2" xfId="15985"/>
    <cellStyle name="Nota 6 3 4" xfId="3653"/>
    <cellStyle name="Nota 6 3 4 2" xfId="11930"/>
    <cellStyle name="Nota 6 3 5" xfId="9881"/>
    <cellStyle name="Nota 6 4" xfId="1086"/>
    <cellStyle name="Nota 6 4 2" xfId="5187"/>
    <cellStyle name="Nota 6 4 2 2" xfId="13464"/>
    <cellStyle name="Nota 6 4 3" xfId="7212"/>
    <cellStyle name="Nota 6 4 3 2" xfId="15489"/>
    <cellStyle name="Nota 6 4 4" xfId="3145"/>
    <cellStyle name="Nota 6 4 4 2" xfId="11422"/>
    <cellStyle name="Nota 6 4 5" xfId="9373"/>
    <cellStyle name="Nota 6 5" xfId="2134"/>
    <cellStyle name="Nota 6 5 2" xfId="6220"/>
    <cellStyle name="Nota 6 5 2 2" xfId="14497"/>
    <cellStyle name="Nota 6 5 3" xfId="8220"/>
    <cellStyle name="Nota 6 5 3 2" xfId="16497"/>
    <cellStyle name="Nota 6 5 4" xfId="4187"/>
    <cellStyle name="Nota 6 5 4 2" xfId="12464"/>
    <cellStyle name="Nota 6 5 5" xfId="10415"/>
    <cellStyle name="Nota 6 6" xfId="4687"/>
    <cellStyle name="Nota 6 6 2" xfId="12964"/>
    <cellStyle name="Nota 6 7" xfId="6714"/>
    <cellStyle name="Nota 6 7 2" xfId="14991"/>
    <cellStyle name="Nota 6 8" xfId="2640"/>
    <cellStyle name="Nota 6 8 2" xfId="10917"/>
    <cellStyle name="Nota 6 9" xfId="8870"/>
    <cellStyle name="Nota 7" xfId="561"/>
    <cellStyle name="Nota 7 2" xfId="335"/>
    <cellStyle name="Nota 7 2 2" xfId="1420"/>
    <cellStyle name="Nota 7 2 2 2" xfId="5510"/>
    <cellStyle name="Nota 7 2 2 2 2" xfId="13787"/>
    <cellStyle name="Nota 7 2 2 3" xfId="7535"/>
    <cellStyle name="Nota 7 2 2 3 2" xfId="15812"/>
    <cellStyle name="Nota 7 2 2 4" xfId="3476"/>
    <cellStyle name="Nota 7 2 2 4 2" xfId="11753"/>
    <cellStyle name="Nota 7 2 2 5" xfId="9704"/>
    <cellStyle name="Nota 7 2 3" xfId="911"/>
    <cellStyle name="Nota 7 2 3 2" xfId="5014"/>
    <cellStyle name="Nota 7 2 3 2 2" xfId="13291"/>
    <cellStyle name="Nota 7 2 3 3" xfId="7039"/>
    <cellStyle name="Nota 7 2 3 3 2" xfId="15316"/>
    <cellStyle name="Nota 7 2 3 4" xfId="2971"/>
    <cellStyle name="Nota 7 2 3 4 2" xfId="11248"/>
    <cellStyle name="Nota 7 2 3 5" xfId="9200"/>
    <cellStyle name="Nota 7 2 4" xfId="1961"/>
    <cellStyle name="Nota 7 2 4 2" xfId="6047"/>
    <cellStyle name="Nota 7 2 4 2 2" xfId="14324"/>
    <cellStyle name="Nota 7 2 4 3" xfId="8047"/>
    <cellStyle name="Nota 7 2 4 3 2" xfId="16324"/>
    <cellStyle name="Nota 7 2 4 4" xfId="4014"/>
    <cellStyle name="Nota 7 2 4 4 2" xfId="12291"/>
    <cellStyle name="Nota 7 2 4 5" xfId="10242"/>
    <cellStyle name="Nota 7 2 5" xfId="4510"/>
    <cellStyle name="Nota 7 2 5 2" xfId="12787"/>
    <cellStyle name="Nota 7 2 6" xfId="6541"/>
    <cellStyle name="Nota 7 2 6 2" xfId="14818"/>
    <cellStyle name="Nota 7 2 7" xfId="2462"/>
    <cellStyle name="Nota 7 2 7 2" xfId="10739"/>
    <cellStyle name="Nota 7 2 8" xfId="8693"/>
    <cellStyle name="Nota 7 3" xfId="1600"/>
    <cellStyle name="Nota 7 3 2" xfId="5689"/>
    <cellStyle name="Nota 7 3 2 2" xfId="13966"/>
    <cellStyle name="Nota 7 3 3" xfId="7710"/>
    <cellStyle name="Nota 7 3 3 2" xfId="15987"/>
    <cellStyle name="Nota 7 3 4" xfId="3655"/>
    <cellStyle name="Nota 7 3 4 2" xfId="11932"/>
    <cellStyle name="Nota 7 3 5" xfId="9883"/>
    <cellStyle name="Nota 7 4" xfId="1088"/>
    <cellStyle name="Nota 7 4 2" xfId="5189"/>
    <cellStyle name="Nota 7 4 2 2" xfId="13466"/>
    <cellStyle name="Nota 7 4 3" xfId="7214"/>
    <cellStyle name="Nota 7 4 3 2" xfId="15491"/>
    <cellStyle name="Nota 7 4 4" xfId="3147"/>
    <cellStyle name="Nota 7 4 4 2" xfId="11424"/>
    <cellStyle name="Nota 7 4 5" xfId="9375"/>
    <cellStyle name="Nota 7 5" xfId="2136"/>
    <cellStyle name="Nota 7 5 2" xfId="6222"/>
    <cellStyle name="Nota 7 5 2 2" xfId="14499"/>
    <cellStyle name="Nota 7 5 3" xfId="8222"/>
    <cellStyle name="Nota 7 5 3 2" xfId="16499"/>
    <cellStyle name="Nota 7 5 4" xfId="4189"/>
    <cellStyle name="Nota 7 5 4 2" xfId="12466"/>
    <cellStyle name="Nota 7 5 5" xfId="10417"/>
    <cellStyle name="Nota 7 6" xfId="4689"/>
    <cellStyle name="Nota 7 6 2" xfId="12966"/>
    <cellStyle name="Nota 7 7" xfId="6716"/>
    <cellStyle name="Nota 7 7 2" xfId="14993"/>
    <cellStyle name="Nota 7 8" xfId="2642"/>
    <cellStyle name="Nota 7 8 2" xfId="10919"/>
    <cellStyle name="Nota 7 9" xfId="8872"/>
    <cellStyle name="Nota 8" xfId="562"/>
    <cellStyle name="Nota 8 2" xfId="563"/>
    <cellStyle name="Nota 8 2 2" xfId="1602"/>
    <cellStyle name="Nota 8 2 2 2" xfId="5691"/>
    <cellStyle name="Nota 8 2 2 2 2" xfId="13968"/>
    <cellStyle name="Nota 8 2 2 3" xfId="7712"/>
    <cellStyle name="Nota 8 2 2 3 2" xfId="15989"/>
    <cellStyle name="Nota 8 2 2 4" xfId="3657"/>
    <cellStyle name="Nota 8 2 2 4 2" xfId="11934"/>
    <cellStyle name="Nota 8 2 2 5" xfId="9885"/>
    <cellStyle name="Nota 8 2 3" xfId="1090"/>
    <cellStyle name="Nota 8 2 3 2" xfId="5191"/>
    <cellStyle name="Nota 8 2 3 2 2" xfId="13468"/>
    <cellStyle name="Nota 8 2 3 3" xfId="7216"/>
    <cellStyle name="Nota 8 2 3 3 2" xfId="15493"/>
    <cellStyle name="Nota 8 2 3 4" xfId="3149"/>
    <cellStyle name="Nota 8 2 3 4 2" xfId="11426"/>
    <cellStyle name="Nota 8 2 3 5" xfId="9377"/>
    <cellStyle name="Nota 8 2 4" xfId="2138"/>
    <cellStyle name="Nota 8 2 4 2" xfId="6224"/>
    <cellStyle name="Nota 8 2 4 2 2" xfId="14501"/>
    <cellStyle name="Nota 8 2 4 3" xfId="8224"/>
    <cellStyle name="Nota 8 2 4 3 2" xfId="16501"/>
    <cellStyle name="Nota 8 2 4 4" xfId="4191"/>
    <cellStyle name="Nota 8 2 4 4 2" xfId="12468"/>
    <cellStyle name="Nota 8 2 4 5" xfId="10419"/>
    <cellStyle name="Nota 8 2 5" xfId="4691"/>
    <cellStyle name="Nota 8 2 5 2" xfId="12968"/>
    <cellStyle name="Nota 8 2 6" xfId="6718"/>
    <cellStyle name="Nota 8 2 6 2" xfId="14995"/>
    <cellStyle name="Nota 8 2 7" xfId="2644"/>
    <cellStyle name="Nota 8 2 7 2" xfId="10921"/>
    <cellStyle name="Nota 8 2 8" xfId="8874"/>
    <cellStyle name="Nota 8 3" xfId="1601"/>
    <cellStyle name="Nota 8 3 2" xfId="5690"/>
    <cellStyle name="Nota 8 3 2 2" xfId="13967"/>
    <cellStyle name="Nota 8 3 3" xfId="7711"/>
    <cellStyle name="Nota 8 3 3 2" xfId="15988"/>
    <cellStyle name="Nota 8 3 4" xfId="3656"/>
    <cellStyle name="Nota 8 3 4 2" xfId="11933"/>
    <cellStyle name="Nota 8 3 5" xfId="9884"/>
    <cellStyle name="Nota 8 4" xfId="1089"/>
    <cellStyle name="Nota 8 4 2" xfId="5190"/>
    <cellStyle name="Nota 8 4 2 2" xfId="13467"/>
    <cellStyle name="Nota 8 4 3" xfId="7215"/>
    <cellStyle name="Nota 8 4 3 2" xfId="15492"/>
    <cellStyle name="Nota 8 4 4" xfId="3148"/>
    <cellStyle name="Nota 8 4 4 2" xfId="11425"/>
    <cellStyle name="Nota 8 4 5" xfId="9376"/>
    <cellStyle name="Nota 8 5" xfId="2137"/>
    <cellStyle name="Nota 8 5 2" xfId="6223"/>
    <cellStyle name="Nota 8 5 2 2" xfId="14500"/>
    <cellStyle name="Nota 8 5 3" xfId="8223"/>
    <cellStyle name="Nota 8 5 3 2" xfId="16500"/>
    <cellStyle name="Nota 8 5 4" xfId="4190"/>
    <cellStyle name="Nota 8 5 4 2" xfId="12467"/>
    <cellStyle name="Nota 8 5 5" xfId="10418"/>
    <cellStyle name="Nota 8 6" xfId="4690"/>
    <cellStyle name="Nota 8 6 2" xfId="12967"/>
    <cellStyle name="Nota 8 7" xfId="6717"/>
    <cellStyle name="Nota 8 7 2" xfId="14994"/>
    <cellStyle name="Nota 8 8" xfId="2643"/>
    <cellStyle name="Nota 8 8 2" xfId="10920"/>
    <cellStyle name="Nota 8 9" xfId="8873"/>
    <cellStyle name="Nota 9" xfId="564"/>
    <cellStyle name="Nota 9 2" xfId="565"/>
    <cellStyle name="Nota 9 2 2" xfId="1604"/>
    <cellStyle name="Nota 9 2 2 2" xfId="5693"/>
    <cellStyle name="Nota 9 2 2 2 2" xfId="13970"/>
    <cellStyle name="Nota 9 2 2 3" xfId="7714"/>
    <cellStyle name="Nota 9 2 2 3 2" xfId="15991"/>
    <cellStyle name="Nota 9 2 2 4" xfId="3659"/>
    <cellStyle name="Nota 9 2 2 4 2" xfId="11936"/>
    <cellStyle name="Nota 9 2 2 5" xfId="9887"/>
    <cellStyle name="Nota 9 2 3" xfId="1092"/>
    <cellStyle name="Nota 9 2 3 2" xfId="5193"/>
    <cellStyle name="Nota 9 2 3 2 2" xfId="13470"/>
    <cellStyle name="Nota 9 2 3 3" xfId="7218"/>
    <cellStyle name="Nota 9 2 3 3 2" xfId="15495"/>
    <cellStyle name="Nota 9 2 3 4" xfId="3151"/>
    <cellStyle name="Nota 9 2 3 4 2" xfId="11428"/>
    <cellStyle name="Nota 9 2 3 5" xfId="9379"/>
    <cellStyle name="Nota 9 2 4" xfId="2140"/>
    <cellStyle name="Nota 9 2 4 2" xfId="6226"/>
    <cellStyle name="Nota 9 2 4 2 2" xfId="14503"/>
    <cellStyle name="Nota 9 2 4 3" xfId="8226"/>
    <cellStyle name="Nota 9 2 4 3 2" xfId="16503"/>
    <cellStyle name="Nota 9 2 4 4" xfId="4193"/>
    <cellStyle name="Nota 9 2 4 4 2" xfId="12470"/>
    <cellStyle name="Nota 9 2 4 5" xfId="10421"/>
    <cellStyle name="Nota 9 2 5" xfId="4693"/>
    <cellStyle name="Nota 9 2 5 2" xfId="12970"/>
    <cellStyle name="Nota 9 2 6" xfId="6720"/>
    <cellStyle name="Nota 9 2 6 2" xfId="14997"/>
    <cellStyle name="Nota 9 2 7" xfId="2646"/>
    <cellStyle name="Nota 9 2 7 2" xfId="10923"/>
    <cellStyle name="Nota 9 2 8" xfId="8876"/>
    <cellStyle name="Nota 9 3" xfId="1603"/>
    <cellStyle name="Nota 9 3 2" xfId="5692"/>
    <cellStyle name="Nota 9 3 2 2" xfId="13969"/>
    <cellStyle name="Nota 9 3 3" xfId="7713"/>
    <cellStyle name="Nota 9 3 3 2" xfId="15990"/>
    <cellStyle name="Nota 9 3 4" xfId="3658"/>
    <cellStyle name="Nota 9 3 4 2" xfId="11935"/>
    <cellStyle name="Nota 9 3 5" xfId="9886"/>
    <cellStyle name="Nota 9 4" xfId="1091"/>
    <cellStyle name="Nota 9 4 2" xfId="5192"/>
    <cellStyle name="Nota 9 4 2 2" xfId="13469"/>
    <cellStyle name="Nota 9 4 3" xfId="7217"/>
    <cellStyle name="Nota 9 4 3 2" xfId="15494"/>
    <cellStyle name="Nota 9 4 4" xfId="3150"/>
    <cellStyle name="Nota 9 4 4 2" xfId="11427"/>
    <cellStyle name="Nota 9 4 5" xfId="9378"/>
    <cellStyle name="Nota 9 5" xfId="2139"/>
    <cellStyle name="Nota 9 5 2" xfId="6225"/>
    <cellStyle name="Nota 9 5 2 2" xfId="14502"/>
    <cellStyle name="Nota 9 5 3" xfId="8225"/>
    <cellStyle name="Nota 9 5 3 2" xfId="16502"/>
    <cellStyle name="Nota 9 5 4" xfId="4192"/>
    <cellStyle name="Nota 9 5 4 2" xfId="12469"/>
    <cellStyle name="Nota 9 5 5" xfId="10420"/>
    <cellStyle name="Nota 9 6" xfId="4692"/>
    <cellStyle name="Nota 9 6 2" xfId="12969"/>
    <cellStyle name="Nota 9 7" xfId="6719"/>
    <cellStyle name="Nota 9 7 2" xfId="14996"/>
    <cellStyle name="Nota 9 8" xfId="2645"/>
    <cellStyle name="Nota 9 8 2" xfId="10922"/>
    <cellStyle name="Nota 9 9" xfId="8875"/>
    <cellStyle name="Porcentagem 2" xfId="566"/>
    <cellStyle name="Porcentagem 2 2" xfId="1605"/>
    <cellStyle name="Porcentagem 2 3" xfId="1093"/>
    <cellStyle name="Porcentagem 3" xfId="1162"/>
    <cellStyle name="Porcentagem 3 2" xfId="5254"/>
    <cellStyle name="Porcentagem 3 2 2" xfId="13531"/>
    <cellStyle name="Porcentagem 3 3" xfId="7279"/>
    <cellStyle name="Porcentagem 3 3 2" xfId="15556"/>
    <cellStyle name="Porcentagem 3 4" xfId="3219"/>
    <cellStyle name="Porcentagem 3 4 2" xfId="11496"/>
    <cellStyle name="Porcentagem 3 5" xfId="9447"/>
    <cellStyle name="Porcentagem 4" xfId="1659"/>
    <cellStyle name="Porcentagem 4 2" xfId="5746"/>
    <cellStyle name="Porcentagem 4 2 2" xfId="14023"/>
    <cellStyle name="Porcentagem 4 3" xfId="7746"/>
    <cellStyle name="Porcentagem 4 3 2" xfId="16023"/>
    <cellStyle name="Porcentagem 4 4" xfId="3712"/>
    <cellStyle name="Porcentagem 4 4 2" xfId="11989"/>
    <cellStyle name="Porcentagem 4 5" xfId="9940"/>
    <cellStyle name="Porcentagem 5" xfId="8246"/>
    <cellStyle name="Porcentagem 5 2" xfId="16523"/>
    <cellStyle name="Porcentagem 6" xfId="2165"/>
    <cellStyle name="Saída 2" xfId="449"/>
    <cellStyle name="Saída 3" xfId="453"/>
    <cellStyle name="Saída 3 2" xfId="1520"/>
    <cellStyle name="Saída 3 2 2" xfId="5610"/>
    <cellStyle name="Saída 3 2 2 2" xfId="8324"/>
    <cellStyle name="Saída 3 2 2 2 2" xfId="16601"/>
    <cellStyle name="Saída 3 2 2 2 3" xfId="16811"/>
    <cellStyle name="Saída 3 2 2 3" xfId="8374"/>
    <cellStyle name="Saída 3 2 2 3 2" xfId="16651"/>
    <cellStyle name="Saída 3 2 2 3 3" xfId="16861"/>
    <cellStyle name="Saída 3 2 2 4" xfId="8306"/>
    <cellStyle name="Saída 3 2 2 4 2" xfId="16583"/>
    <cellStyle name="Saída 3 2 2 4 3" xfId="16795"/>
    <cellStyle name="Saída 3 2 2 5" xfId="8379"/>
    <cellStyle name="Saída 3 2 2 5 2" xfId="16656"/>
    <cellStyle name="Saída 3 2 2 5 3" xfId="16866"/>
    <cellStyle name="Saída 3 2 2 6" xfId="8366"/>
    <cellStyle name="Saída 3 2 2 6 2" xfId="16643"/>
    <cellStyle name="Saída 3 2 2 6 3" xfId="16853"/>
    <cellStyle name="Saída 3 2 2 7" xfId="13887"/>
    <cellStyle name="Saída 3 2 2 8" xfId="16715"/>
    <cellStyle name="Saída 3 2 3" xfId="3576"/>
    <cellStyle name="Saída 3 2 3 2" xfId="11853"/>
    <cellStyle name="Saída 3 2 3 3" xfId="16685"/>
    <cellStyle name="Saída 3 2 4" xfId="9804"/>
    <cellStyle name="Saída 3 3" xfId="1641"/>
    <cellStyle name="Saída 3 3 2" xfId="5728"/>
    <cellStyle name="Saída 3 3 2 2" xfId="8337"/>
    <cellStyle name="Saída 3 3 2 2 2" xfId="16614"/>
    <cellStyle name="Saída 3 3 2 2 3" xfId="16824"/>
    <cellStyle name="Saída 3 3 2 3" xfId="8357"/>
    <cellStyle name="Saída 3 3 2 3 2" xfId="16634"/>
    <cellStyle name="Saída 3 3 2 3 3" xfId="16844"/>
    <cellStyle name="Saída 3 3 2 4" xfId="8391"/>
    <cellStyle name="Saída 3 3 2 4 2" xfId="16668"/>
    <cellStyle name="Saída 3 3 2 4 3" xfId="16878"/>
    <cellStyle name="Saída 3 3 2 5" xfId="8267"/>
    <cellStyle name="Saída 3 3 2 5 2" xfId="16544"/>
    <cellStyle name="Saída 3 3 2 5 3" xfId="16758"/>
    <cellStyle name="Saída 3 3 2 6" xfId="8381"/>
    <cellStyle name="Saída 3 3 2 6 2" xfId="16658"/>
    <cellStyle name="Saída 3 3 2 6 3" xfId="16868"/>
    <cellStyle name="Saída 3 3 2 7" xfId="14005"/>
    <cellStyle name="Saída 3 3 2 8" xfId="16726"/>
    <cellStyle name="Saída 3 3 3" xfId="3694"/>
    <cellStyle name="Saída 3 3 3 2" xfId="11971"/>
    <cellStyle name="Saída 3 3 3 3" xfId="16696"/>
    <cellStyle name="Saída 3 3 4" xfId="9922"/>
    <cellStyle name="Saída 3 4" xfId="1637"/>
    <cellStyle name="Saída 3 4 2" xfId="5724"/>
    <cellStyle name="Saída 3 4 2 2" xfId="8333"/>
    <cellStyle name="Saída 3 4 2 2 2" xfId="16610"/>
    <cellStyle name="Saída 3 4 2 2 3" xfId="16820"/>
    <cellStyle name="Saída 3 4 2 3" xfId="8255"/>
    <cellStyle name="Saída 3 4 2 3 2" xfId="16532"/>
    <cellStyle name="Saída 3 4 2 3 3" xfId="16746"/>
    <cellStyle name="Saída 3 4 2 4" xfId="8390"/>
    <cellStyle name="Saída 3 4 2 4 2" xfId="16667"/>
    <cellStyle name="Saída 3 4 2 4 3" xfId="16877"/>
    <cellStyle name="Saída 3 4 2 5" xfId="8253"/>
    <cellStyle name="Saída 3 4 2 5 2" xfId="16530"/>
    <cellStyle name="Saída 3 4 2 5 3" xfId="16745"/>
    <cellStyle name="Saída 3 4 2 6" xfId="8276"/>
    <cellStyle name="Saída 3 4 2 6 2" xfId="16553"/>
    <cellStyle name="Saída 3 4 2 6 3" xfId="16767"/>
    <cellStyle name="Saída 3 4 2 7" xfId="14001"/>
    <cellStyle name="Saída 3 4 2 8" xfId="16722"/>
    <cellStyle name="Saída 3 4 3" xfId="3690"/>
    <cellStyle name="Saída 3 4 3 2" xfId="11967"/>
    <cellStyle name="Saída 3 4 3 3" xfId="16692"/>
    <cellStyle name="Saída 3 4 4" xfId="9918"/>
    <cellStyle name="Saída 3 5" xfId="1652"/>
    <cellStyle name="Saída 3 5 2" xfId="5739"/>
    <cellStyle name="Saída 3 5 2 2" xfId="8346"/>
    <cellStyle name="Saída 3 5 2 2 2" xfId="16623"/>
    <cellStyle name="Saída 3 5 2 2 3" xfId="16833"/>
    <cellStyle name="Saída 3 5 2 3" xfId="8358"/>
    <cellStyle name="Saída 3 5 2 3 2" xfId="16635"/>
    <cellStyle name="Saída 3 5 2 3 3" xfId="16845"/>
    <cellStyle name="Saída 3 5 2 4" xfId="8355"/>
    <cellStyle name="Saída 3 5 2 4 2" xfId="16632"/>
    <cellStyle name="Saída 3 5 2 4 3" xfId="16842"/>
    <cellStyle name="Saída 3 5 2 5" xfId="8281"/>
    <cellStyle name="Saída 3 5 2 5 2" xfId="16558"/>
    <cellStyle name="Saída 3 5 2 5 3" xfId="16771"/>
    <cellStyle name="Saída 3 5 2 6" xfId="8362"/>
    <cellStyle name="Saída 3 5 2 6 2" xfId="16639"/>
    <cellStyle name="Saída 3 5 2 6 3" xfId="16849"/>
    <cellStyle name="Saída 3 5 2 7" xfId="14016"/>
    <cellStyle name="Saída 3 5 2 8" xfId="16735"/>
    <cellStyle name="Saída 3 5 3" xfId="3705"/>
    <cellStyle name="Saída 3 5 3 2" xfId="11982"/>
    <cellStyle name="Saída 3 5 3 3" xfId="16705"/>
    <cellStyle name="Saída 3 5 4" xfId="9933"/>
    <cellStyle name="Saída 3 6" xfId="1649"/>
    <cellStyle name="Saída 3 6 2" xfId="5736"/>
    <cellStyle name="Saída 3 6 2 2" xfId="8343"/>
    <cellStyle name="Saída 3 6 2 2 2" xfId="16620"/>
    <cellStyle name="Saída 3 6 2 2 3" xfId="16830"/>
    <cellStyle name="Saída 3 6 2 3" xfId="8364"/>
    <cellStyle name="Saída 3 6 2 3 2" xfId="16641"/>
    <cellStyle name="Saída 3 6 2 3 3" xfId="16851"/>
    <cellStyle name="Saída 3 6 2 4" xfId="8286"/>
    <cellStyle name="Saída 3 6 2 4 2" xfId="16563"/>
    <cellStyle name="Saída 3 6 2 4 3" xfId="16776"/>
    <cellStyle name="Saída 3 6 2 5" xfId="8285"/>
    <cellStyle name="Saída 3 6 2 5 2" xfId="16562"/>
    <cellStyle name="Saída 3 6 2 5 3" xfId="16775"/>
    <cellStyle name="Saída 3 6 2 6" xfId="8389"/>
    <cellStyle name="Saída 3 6 2 6 2" xfId="16666"/>
    <cellStyle name="Saída 3 6 2 6 3" xfId="16876"/>
    <cellStyle name="Saída 3 6 2 7" xfId="14013"/>
    <cellStyle name="Saída 3 6 2 8" xfId="16732"/>
    <cellStyle name="Saída 3 6 3" xfId="3702"/>
    <cellStyle name="Saída 3 6 3 2" xfId="11979"/>
    <cellStyle name="Saída 3 6 3 3" xfId="16702"/>
    <cellStyle name="Saída 3 6 4" xfId="9930"/>
    <cellStyle name="Saída 3 7" xfId="4610"/>
    <cellStyle name="Saída 3 7 2" xfId="8302"/>
    <cellStyle name="Saída 3 7 2 2" xfId="16579"/>
    <cellStyle name="Saída 3 7 2 3" xfId="16791"/>
    <cellStyle name="Saída 3 7 3" xfId="8288"/>
    <cellStyle name="Saída 3 7 3 2" xfId="16565"/>
    <cellStyle name="Saída 3 7 3 3" xfId="16778"/>
    <cellStyle name="Saída 3 7 4" xfId="8395"/>
    <cellStyle name="Saída 3 7 4 2" xfId="16672"/>
    <cellStyle name="Saída 3 7 4 3" xfId="16882"/>
    <cellStyle name="Saída 3 7 5" xfId="8299"/>
    <cellStyle name="Saída 3 7 5 2" xfId="16576"/>
    <cellStyle name="Saída 3 7 5 3" xfId="16788"/>
    <cellStyle name="Saída 3 7 6" xfId="8277"/>
    <cellStyle name="Saída 3 7 6 2" xfId="16554"/>
    <cellStyle name="Saída 3 7 6 3" xfId="16768"/>
    <cellStyle name="Saída 3 7 7" xfId="12887"/>
    <cellStyle name="Saída 3 7 8" xfId="16710"/>
    <cellStyle name="Saída 3 8" xfId="2563"/>
    <cellStyle name="Saída 3 8 2" xfId="10840"/>
    <cellStyle name="Saída 3 8 3" xfId="16678"/>
    <cellStyle name="Saída 3 9" xfId="8793"/>
    <cellStyle name="Separador de milhares [0] 2" xfId="195"/>
    <cellStyle name="Separador de milhares [0] 2 2" xfId="1288"/>
    <cellStyle name="Separador de milhares [0] 2 2 2" xfId="3344"/>
    <cellStyle name="Separador de milhares [0] 2 2 2 2" xfId="11621"/>
    <cellStyle name="Separador de milhares [0] 2 2 3" xfId="9572"/>
    <cellStyle name="Separador de milhares [0] 2 3" xfId="779"/>
    <cellStyle name="Separador de milhares [0] 2 3 2" xfId="2839"/>
    <cellStyle name="Separador de milhares [0] 2 3 2 2" xfId="11116"/>
    <cellStyle name="Separador de milhares [0] 2 3 3" xfId="9068"/>
    <cellStyle name="Separador de milhares [0] 2 4" xfId="1829"/>
    <cellStyle name="Separador de milhares [0] 2 4 2" xfId="3882"/>
    <cellStyle name="Separador de milhares [0] 2 4 2 2" xfId="12159"/>
    <cellStyle name="Separador de milhares [0] 2 4 3" xfId="10110"/>
    <cellStyle name="Separador de milhares [0] 2 5" xfId="2330"/>
    <cellStyle name="Separador de milhares [0] 2 5 2" xfId="10607"/>
    <cellStyle name="Separador de milhares [0] 2 6" xfId="8561"/>
    <cellStyle name="Separador de milhares 2" xfId="132"/>
    <cellStyle name="Separador de milhares 2 2" xfId="567"/>
    <cellStyle name="Separador de milhares 2 3" xfId="568"/>
    <cellStyle name="Separador de milhares 2 3 2" xfId="1094"/>
    <cellStyle name="Separador de milhares 2 3 2 2" xfId="3152"/>
    <cellStyle name="Separador de milhares 2 3 2 2 2" xfId="11429"/>
    <cellStyle name="Separador de milhares 2 3 2 3" xfId="9380"/>
    <cellStyle name="Separador de milhares 2 4" xfId="717"/>
    <cellStyle name="Separador de milhares 2 4 2" xfId="2777"/>
    <cellStyle name="Separador de milhares 2 4 2 2" xfId="11054"/>
    <cellStyle name="Separador de milhares 2 4 3" xfId="9006"/>
    <cellStyle name="Separador de milhares 3" xfId="570"/>
    <cellStyle name="Separador de milhares 3 10" xfId="571"/>
    <cellStyle name="Separador de milhares 3 10 2" xfId="607"/>
    <cellStyle name="Separador de milhares 3 10 2 2" xfId="2162"/>
    <cellStyle name="Separador de milhares 3 10 2 2 2" xfId="4214"/>
    <cellStyle name="Separador de milhares 3 10 2 2 2 2" xfId="12491"/>
    <cellStyle name="Separador de milhares 3 10 2 2 3" xfId="10442"/>
    <cellStyle name="Separador de milhares 3 10 2 3" xfId="4714"/>
    <cellStyle name="Separador de milhares 3 10 2 3 2" xfId="12991"/>
    <cellStyle name="Separador de milhares 3 10 3" xfId="1096"/>
    <cellStyle name="Separador de milhares 3 10 3 2" xfId="3154"/>
    <cellStyle name="Separador de milhares 3 10 3 2 2" xfId="11431"/>
    <cellStyle name="Separador de milhares 3 10 3 3" xfId="9382"/>
    <cellStyle name="Separador de milhares 3 2" xfId="572"/>
    <cellStyle name="Separador de milhares 3 2 2" xfId="1097"/>
    <cellStyle name="Separador de milhares 3 2 2 2" xfId="3155"/>
    <cellStyle name="Separador de milhares 3 2 2 2 2" xfId="11432"/>
    <cellStyle name="Separador de milhares 3 2 2 3" xfId="9383"/>
    <cellStyle name="Separador de milhares 3 3" xfId="1095"/>
    <cellStyle name="Separador de milhares 3 3 2" xfId="3153"/>
    <cellStyle name="Separador de milhares 3 3 2 2" xfId="11430"/>
    <cellStyle name="Separador de milhares 3 3 3" xfId="9381"/>
    <cellStyle name="Separador de milhares 4" xfId="574"/>
    <cellStyle name="Separador de milhares 4 10" xfId="8877"/>
    <cellStyle name="Separador de milhares 4 2" xfId="529"/>
    <cellStyle name="Separador de milhares 4 2 2" xfId="532"/>
    <cellStyle name="Separador de milhares 4 2 2 2" xfId="1574"/>
    <cellStyle name="Separador de milhares 4 2 2 2 2" xfId="5663"/>
    <cellStyle name="Separador de milhares 4 2 2 2 2 2" xfId="13940"/>
    <cellStyle name="Separador de milhares 4 2 2 2 3" xfId="7685"/>
    <cellStyle name="Separador de milhares 4 2 2 2 3 2" xfId="15962"/>
    <cellStyle name="Separador de milhares 4 2 2 2 4" xfId="3629"/>
    <cellStyle name="Separador de milhares 4 2 2 2 4 2" xfId="11906"/>
    <cellStyle name="Separador de milhares 4 2 2 2 5" xfId="9857"/>
    <cellStyle name="Separador de milhares 4 2 2 3" xfId="1063"/>
    <cellStyle name="Separador de milhares 4 2 2 3 2" xfId="5164"/>
    <cellStyle name="Separador de milhares 4 2 2 3 2 2" xfId="13441"/>
    <cellStyle name="Separador de milhares 4 2 2 3 3" xfId="7189"/>
    <cellStyle name="Separador de milhares 4 2 2 3 3 2" xfId="15466"/>
    <cellStyle name="Separador de milhares 4 2 2 3 4" xfId="3122"/>
    <cellStyle name="Separador de milhares 4 2 2 3 4 2" xfId="11399"/>
    <cellStyle name="Separador de milhares 4 2 2 3 5" xfId="9350"/>
    <cellStyle name="Separador de milhares 4 2 2 4" xfId="2111"/>
    <cellStyle name="Separador de milhares 4 2 2 4 2" xfId="6197"/>
    <cellStyle name="Separador de milhares 4 2 2 4 2 2" xfId="14474"/>
    <cellStyle name="Separador de milhares 4 2 2 4 3" xfId="8197"/>
    <cellStyle name="Separador de milhares 4 2 2 4 3 2" xfId="16474"/>
    <cellStyle name="Separador de milhares 4 2 2 4 4" xfId="4164"/>
    <cellStyle name="Separador de milhares 4 2 2 4 4 2" xfId="12441"/>
    <cellStyle name="Separador de milhares 4 2 2 4 5" xfId="10392"/>
    <cellStyle name="Separador de milhares 4 2 2 5" xfId="4663"/>
    <cellStyle name="Separador de milhares 4 2 2 5 2" xfId="12940"/>
    <cellStyle name="Separador de milhares 4 2 2 6" xfId="6691"/>
    <cellStyle name="Separador de milhares 4 2 2 6 2" xfId="14968"/>
    <cellStyle name="Separador de milhares 4 2 2 7" xfId="2616"/>
    <cellStyle name="Separador de milhares 4 2 2 7 2" xfId="10893"/>
    <cellStyle name="Separador de milhares 4 2 2 8" xfId="8846"/>
    <cellStyle name="Separador de milhares 4 2 3" xfId="1571"/>
    <cellStyle name="Separador de milhares 4 2 3 2" xfId="5660"/>
    <cellStyle name="Separador de milhares 4 2 3 2 2" xfId="13937"/>
    <cellStyle name="Separador de milhares 4 2 3 3" xfId="7682"/>
    <cellStyle name="Separador de milhares 4 2 3 3 2" xfId="15959"/>
    <cellStyle name="Separador de milhares 4 2 3 4" xfId="3626"/>
    <cellStyle name="Separador de milhares 4 2 3 4 2" xfId="11903"/>
    <cellStyle name="Separador de milhares 4 2 3 5" xfId="9854"/>
    <cellStyle name="Separador de milhares 4 2 4" xfId="1060"/>
    <cellStyle name="Separador de milhares 4 2 4 2" xfId="5161"/>
    <cellStyle name="Separador de milhares 4 2 4 2 2" xfId="13438"/>
    <cellStyle name="Separador de milhares 4 2 4 3" xfId="7186"/>
    <cellStyle name="Separador de milhares 4 2 4 3 2" xfId="15463"/>
    <cellStyle name="Separador de milhares 4 2 4 4" xfId="3119"/>
    <cellStyle name="Separador de milhares 4 2 4 4 2" xfId="11396"/>
    <cellStyle name="Separador de milhares 4 2 4 5" xfId="9347"/>
    <cellStyle name="Separador de milhares 4 2 5" xfId="2108"/>
    <cellStyle name="Separador de milhares 4 2 5 2" xfId="6194"/>
    <cellStyle name="Separador de milhares 4 2 5 2 2" xfId="14471"/>
    <cellStyle name="Separador de milhares 4 2 5 3" xfId="8194"/>
    <cellStyle name="Separador de milhares 4 2 5 3 2" xfId="16471"/>
    <cellStyle name="Separador de milhares 4 2 5 4" xfId="4161"/>
    <cellStyle name="Separador de milhares 4 2 5 4 2" xfId="12438"/>
    <cellStyle name="Separador de milhares 4 2 5 5" xfId="10389"/>
    <cellStyle name="Separador de milhares 4 2 6" xfId="4660"/>
    <cellStyle name="Separador de milhares 4 2 6 2" xfId="12937"/>
    <cellStyle name="Separador de milhares 4 2 7" xfId="6688"/>
    <cellStyle name="Separador de milhares 4 2 7 2" xfId="14965"/>
    <cellStyle name="Separador de milhares 4 2 8" xfId="2613"/>
    <cellStyle name="Separador de milhares 4 2 8 2" xfId="10890"/>
    <cellStyle name="Separador de milhares 4 2 9" xfId="8843"/>
    <cellStyle name="Separador de milhares 4 3" xfId="535"/>
    <cellStyle name="Separador de milhares 4 3 2" xfId="1577"/>
    <cellStyle name="Separador de milhares 4 3 2 2" xfId="5666"/>
    <cellStyle name="Separador de milhares 4 3 2 2 2" xfId="13943"/>
    <cellStyle name="Separador de milhares 4 3 2 3" xfId="7688"/>
    <cellStyle name="Separador de milhares 4 3 2 3 2" xfId="15965"/>
    <cellStyle name="Separador de milhares 4 3 2 4" xfId="3632"/>
    <cellStyle name="Separador de milhares 4 3 2 4 2" xfId="11909"/>
    <cellStyle name="Separador de milhares 4 3 2 5" xfId="9860"/>
    <cellStyle name="Separador de milhares 4 3 3" xfId="1066"/>
    <cellStyle name="Separador de milhares 4 3 3 2" xfId="5167"/>
    <cellStyle name="Separador de milhares 4 3 3 2 2" xfId="13444"/>
    <cellStyle name="Separador de milhares 4 3 3 3" xfId="7192"/>
    <cellStyle name="Separador de milhares 4 3 3 3 2" xfId="15469"/>
    <cellStyle name="Separador de milhares 4 3 3 4" xfId="3125"/>
    <cellStyle name="Separador de milhares 4 3 3 4 2" xfId="11402"/>
    <cellStyle name="Separador de milhares 4 3 3 5" xfId="9353"/>
    <cellStyle name="Separador de milhares 4 3 4" xfId="2114"/>
    <cellStyle name="Separador de milhares 4 3 4 2" xfId="6200"/>
    <cellStyle name="Separador de milhares 4 3 4 2 2" xfId="14477"/>
    <cellStyle name="Separador de milhares 4 3 4 3" xfId="8200"/>
    <cellStyle name="Separador de milhares 4 3 4 3 2" xfId="16477"/>
    <cellStyle name="Separador de milhares 4 3 4 4" xfId="4167"/>
    <cellStyle name="Separador de milhares 4 3 4 4 2" xfId="12444"/>
    <cellStyle name="Separador de milhares 4 3 4 5" xfId="10395"/>
    <cellStyle name="Separador de milhares 4 3 5" xfId="4666"/>
    <cellStyle name="Separador de milhares 4 3 5 2" xfId="12943"/>
    <cellStyle name="Separador de milhares 4 3 6" xfId="6694"/>
    <cellStyle name="Separador de milhares 4 3 6 2" xfId="14971"/>
    <cellStyle name="Separador de milhares 4 3 7" xfId="2619"/>
    <cellStyle name="Separador de milhares 4 3 7 2" xfId="10896"/>
    <cellStyle name="Separador de milhares 4 3 8" xfId="8849"/>
    <cellStyle name="Separador de milhares 4 4" xfId="1607"/>
    <cellStyle name="Separador de milhares 4 4 2" xfId="5694"/>
    <cellStyle name="Separador de milhares 4 4 2 2" xfId="13971"/>
    <cellStyle name="Separador de milhares 4 4 3" xfId="7715"/>
    <cellStyle name="Separador de milhares 4 4 3 2" xfId="15992"/>
    <cellStyle name="Separador de milhares 4 4 4" xfId="3660"/>
    <cellStyle name="Separador de milhares 4 4 4 2" xfId="11937"/>
    <cellStyle name="Separador de milhares 4 4 5" xfId="9888"/>
    <cellStyle name="Separador de milhares 4 5" xfId="1098"/>
    <cellStyle name="Separador de milhares 4 5 2" xfId="5194"/>
    <cellStyle name="Separador de milhares 4 5 2 2" xfId="13471"/>
    <cellStyle name="Separador de milhares 4 5 3" xfId="7219"/>
    <cellStyle name="Separador de milhares 4 5 3 2" xfId="15496"/>
    <cellStyle name="Separador de milhares 4 5 4" xfId="3156"/>
    <cellStyle name="Separador de milhares 4 5 4 2" xfId="11433"/>
    <cellStyle name="Separador de milhares 4 5 5" xfId="9384"/>
    <cellStyle name="Separador de milhares 4 6" xfId="2141"/>
    <cellStyle name="Separador de milhares 4 6 2" xfId="6227"/>
    <cellStyle name="Separador de milhares 4 6 2 2" xfId="14504"/>
    <cellStyle name="Separador de milhares 4 6 3" xfId="8227"/>
    <cellStyle name="Separador de milhares 4 6 3 2" xfId="16504"/>
    <cellStyle name="Separador de milhares 4 6 4" xfId="4194"/>
    <cellStyle name="Separador de milhares 4 6 4 2" xfId="12471"/>
    <cellStyle name="Separador de milhares 4 6 5" xfId="10422"/>
    <cellStyle name="Separador de milhares 4 7" xfId="4694"/>
    <cellStyle name="Separador de milhares 4 7 2" xfId="12971"/>
    <cellStyle name="Separador de milhares 4 8" xfId="6721"/>
    <cellStyle name="Separador de milhares 4 8 2" xfId="14998"/>
    <cellStyle name="Separador de milhares 4 9" xfId="2647"/>
    <cellStyle name="Separador de milhares 4 9 2" xfId="10924"/>
    <cellStyle name="TableStyleLight1" xfId="545"/>
    <cellStyle name="TableStyleLight1 2" xfId="3"/>
    <cellStyle name="TableStyleLight1 3" xfId="1606"/>
    <cellStyle name="Texto de Aviso 2" xfId="575"/>
    <cellStyle name="Texto de Aviso 3" xfId="37"/>
    <cellStyle name="Texto Explicativo 2" xfId="406"/>
    <cellStyle name="Texto Explicativo 3" xfId="576"/>
    <cellStyle name="Título 1 2" xfId="577"/>
    <cellStyle name="Título 1 3" xfId="578"/>
    <cellStyle name="Título 2 2" xfId="579"/>
    <cellStyle name="Título 2 3" xfId="580"/>
    <cellStyle name="Título 3 2" xfId="569"/>
    <cellStyle name="Título 3 3" xfId="573"/>
    <cellStyle name="Título 4 2" xfId="61"/>
    <cellStyle name="Título 4 3" xfId="581"/>
    <cellStyle name="Título 5" xfId="65"/>
    <cellStyle name="Título 6" xfId="49"/>
    <cellStyle name="Título 7" xfId="52"/>
    <cellStyle name="Total 2" xfId="582"/>
    <cellStyle name="Total 3" xfId="583"/>
    <cellStyle name="Total 3 2" xfId="1608"/>
    <cellStyle name="Total 3 2 2" xfId="5695"/>
    <cellStyle name="Total 3 2 2 2" xfId="8328"/>
    <cellStyle name="Total 3 2 2 2 2" xfId="16605"/>
    <cellStyle name="Total 3 2 2 2 3" xfId="16815"/>
    <cellStyle name="Total 3 2 2 3" xfId="8309"/>
    <cellStyle name="Total 3 2 2 3 2" xfId="16586"/>
    <cellStyle name="Total 3 2 2 3 3" xfId="16798"/>
    <cellStyle name="Total 3 2 2 4" xfId="8388"/>
    <cellStyle name="Total 3 2 2 4 2" xfId="16665"/>
    <cellStyle name="Total 3 2 2 4 3" xfId="16875"/>
    <cellStyle name="Total 3 2 2 5" xfId="8261"/>
    <cellStyle name="Total 3 2 2 5 2" xfId="16538"/>
    <cellStyle name="Total 3 2 2 5 3" xfId="16752"/>
    <cellStyle name="Total 3 2 2 6" xfId="8265"/>
    <cellStyle name="Total 3 2 2 6 2" xfId="16542"/>
    <cellStyle name="Total 3 2 2 6 3" xfId="16756"/>
    <cellStyle name="Total 3 2 2 7" xfId="13972"/>
    <cellStyle name="Total 3 2 2 8" xfId="16718"/>
    <cellStyle name="Total 3 2 3" xfId="3661"/>
    <cellStyle name="Total 3 2 3 2" xfId="11938"/>
    <cellStyle name="Total 3 2 3 3" xfId="16688"/>
    <cellStyle name="Total 3 2 4" xfId="9889"/>
    <cellStyle name="Total 3 3" xfId="1646"/>
    <cellStyle name="Total 3 3 2" xfId="5733"/>
    <cellStyle name="Total 3 3 2 2" xfId="8341"/>
    <cellStyle name="Total 3 3 2 2 2" xfId="16618"/>
    <cellStyle name="Total 3 3 2 2 3" xfId="16828"/>
    <cellStyle name="Total 3 3 2 3" xfId="8385"/>
    <cellStyle name="Total 3 3 2 3 2" xfId="16662"/>
    <cellStyle name="Total 3 3 2 3 3" xfId="16872"/>
    <cellStyle name="Total 3 3 2 4" xfId="8248"/>
    <cellStyle name="Total 3 3 2 4 2" xfId="16525"/>
    <cellStyle name="Total 3 3 2 4 3" xfId="16740"/>
    <cellStyle name="Total 3 3 2 5" xfId="8256"/>
    <cellStyle name="Total 3 3 2 5 2" xfId="16533"/>
    <cellStyle name="Total 3 3 2 5 3" xfId="16747"/>
    <cellStyle name="Total 3 3 2 6" xfId="8326"/>
    <cellStyle name="Total 3 3 2 6 2" xfId="16603"/>
    <cellStyle name="Total 3 3 2 6 3" xfId="16813"/>
    <cellStyle name="Total 3 3 2 7" xfId="14010"/>
    <cellStyle name="Total 3 3 2 8" xfId="16730"/>
    <cellStyle name="Total 3 3 3" xfId="3699"/>
    <cellStyle name="Total 3 3 3 2" xfId="11976"/>
    <cellStyle name="Total 3 3 3 3" xfId="16700"/>
    <cellStyle name="Total 3 3 4" xfId="9927"/>
    <cellStyle name="Total 3 4" xfId="1632"/>
    <cellStyle name="Total 3 4 2" xfId="5719"/>
    <cellStyle name="Total 3 4 2 2" xfId="8330"/>
    <cellStyle name="Total 3 4 2 2 2" xfId="16607"/>
    <cellStyle name="Total 3 4 2 2 3" xfId="16817"/>
    <cellStyle name="Total 3 4 2 3" xfId="8258"/>
    <cellStyle name="Total 3 4 2 3 2" xfId="16535"/>
    <cellStyle name="Total 3 4 2 3 3" xfId="16749"/>
    <cellStyle name="Total 3 4 2 4" xfId="8397"/>
    <cellStyle name="Total 3 4 2 4 2" xfId="16674"/>
    <cellStyle name="Total 3 4 2 4 3" xfId="16884"/>
    <cellStyle name="Total 3 4 2 5" xfId="8350"/>
    <cellStyle name="Total 3 4 2 5 2" xfId="16627"/>
    <cellStyle name="Total 3 4 2 5 3" xfId="16837"/>
    <cellStyle name="Total 3 4 2 6" xfId="8259"/>
    <cellStyle name="Total 3 4 2 6 2" xfId="16536"/>
    <cellStyle name="Total 3 4 2 6 3" xfId="16750"/>
    <cellStyle name="Total 3 4 2 7" xfId="13996"/>
    <cellStyle name="Total 3 4 2 8" xfId="16719"/>
    <cellStyle name="Total 3 4 3" xfId="3685"/>
    <cellStyle name="Total 3 4 3 2" xfId="11962"/>
    <cellStyle name="Total 3 4 3 3" xfId="16689"/>
    <cellStyle name="Total 3 4 4" xfId="9913"/>
    <cellStyle name="Total 3 5" xfId="1655"/>
    <cellStyle name="Total 3 5 2" xfId="5742"/>
    <cellStyle name="Total 3 5 2 2" xfId="8349"/>
    <cellStyle name="Total 3 5 2 2 2" xfId="16626"/>
    <cellStyle name="Total 3 5 2 2 3" xfId="16836"/>
    <cellStyle name="Total 3 5 2 3" xfId="8308"/>
    <cellStyle name="Total 3 5 2 3 2" xfId="16585"/>
    <cellStyle name="Total 3 5 2 3 3" xfId="16797"/>
    <cellStyle name="Total 3 5 2 4" xfId="8312"/>
    <cellStyle name="Total 3 5 2 4 2" xfId="16589"/>
    <cellStyle name="Total 3 5 2 4 3" xfId="16801"/>
    <cellStyle name="Total 3 5 2 5" xfId="8369"/>
    <cellStyle name="Total 3 5 2 5 2" xfId="16646"/>
    <cellStyle name="Total 3 5 2 5 3" xfId="16856"/>
    <cellStyle name="Total 3 5 2 6" xfId="8352"/>
    <cellStyle name="Total 3 5 2 6 2" xfId="16629"/>
    <cellStyle name="Total 3 5 2 6 3" xfId="16839"/>
    <cellStyle name="Total 3 5 2 7" xfId="14019"/>
    <cellStyle name="Total 3 5 2 8" xfId="16738"/>
    <cellStyle name="Total 3 5 3" xfId="3708"/>
    <cellStyle name="Total 3 5 3 2" xfId="11985"/>
    <cellStyle name="Total 3 5 3 3" xfId="16708"/>
    <cellStyle name="Total 3 5 4" xfId="9936"/>
    <cellStyle name="Total 3 6" xfId="1640"/>
    <cellStyle name="Total 3 6 2" xfId="5727"/>
    <cellStyle name="Total 3 6 2 2" xfId="8336"/>
    <cellStyle name="Total 3 6 2 2 2" xfId="16613"/>
    <cellStyle name="Total 3 6 2 2 3" xfId="16823"/>
    <cellStyle name="Total 3 6 2 3" xfId="8392"/>
    <cellStyle name="Total 3 6 2 3 2" xfId="16669"/>
    <cellStyle name="Total 3 6 2 3 3" xfId="16879"/>
    <cellStyle name="Total 3 6 2 4" xfId="8282"/>
    <cellStyle name="Total 3 6 2 4 2" xfId="16559"/>
    <cellStyle name="Total 3 6 2 4 3" xfId="16772"/>
    <cellStyle name="Total 3 6 2 5" xfId="8361"/>
    <cellStyle name="Total 3 6 2 5 2" xfId="16638"/>
    <cellStyle name="Total 3 6 2 5 3" xfId="16848"/>
    <cellStyle name="Total 3 6 2 6" xfId="8320"/>
    <cellStyle name="Total 3 6 2 6 2" xfId="16597"/>
    <cellStyle name="Total 3 6 2 6 3" xfId="16808"/>
    <cellStyle name="Total 3 6 2 7" xfId="14004"/>
    <cellStyle name="Total 3 6 2 8" xfId="16725"/>
    <cellStyle name="Total 3 6 3" xfId="3693"/>
    <cellStyle name="Total 3 6 3 2" xfId="11970"/>
    <cellStyle name="Total 3 6 3 3" xfId="16695"/>
    <cellStyle name="Total 3 6 4" xfId="9921"/>
    <cellStyle name="Total 3 7" xfId="4695"/>
    <cellStyle name="Total 3 7 2" xfId="8305"/>
    <cellStyle name="Total 3 7 2 2" xfId="16582"/>
    <cellStyle name="Total 3 7 2 3" xfId="16794"/>
    <cellStyle name="Total 3 7 3" xfId="8313"/>
    <cellStyle name="Total 3 7 3 2" xfId="16590"/>
    <cellStyle name="Total 3 7 3 3" xfId="16802"/>
    <cellStyle name="Total 3 7 4" xfId="8311"/>
    <cellStyle name="Total 3 7 4 2" xfId="16588"/>
    <cellStyle name="Total 3 7 4 3" xfId="16800"/>
    <cellStyle name="Total 3 7 5" xfId="8319"/>
    <cellStyle name="Total 3 7 5 2" xfId="16596"/>
    <cellStyle name="Total 3 7 5 3" xfId="16807"/>
    <cellStyle name="Total 3 7 6" xfId="8263"/>
    <cellStyle name="Total 3 7 6 2" xfId="16540"/>
    <cellStyle name="Total 3 7 6 3" xfId="16754"/>
    <cellStyle name="Total 3 7 7" xfId="12972"/>
    <cellStyle name="Total 3 7 8" xfId="16713"/>
    <cellStyle name="Total 3 8" xfId="2650"/>
    <cellStyle name="Total 3 8 2" xfId="10927"/>
    <cellStyle name="Total 3 8 3" xfId="16682"/>
    <cellStyle name="Total 3 9" xfId="8879"/>
    <cellStyle name="Vírgula" xfId="1" builtinId="3"/>
    <cellStyle name="Vírgula 10" xfId="584"/>
    <cellStyle name="Vírgula 10 2" xfId="1609"/>
    <cellStyle name="Vírgula 10 2 2" xfId="5696"/>
    <cellStyle name="Vírgula 10 2 2 2" xfId="13973"/>
    <cellStyle name="Vírgula 10 2 3" xfId="7716"/>
    <cellStyle name="Vírgula 10 2 3 2" xfId="15993"/>
    <cellStyle name="Vírgula 10 2 4" xfId="3662"/>
    <cellStyle name="Vírgula 10 2 4 2" xfId="11939"/>
    <cellStyle name="Vírgula 10 2 5" xfId="9890"/>
    <cellStyle name="Vírgula 10 3" xfId="1099"/>
    <cellStyle name="Vírgula 10 3 2" xfId="5195"/>
    <cellStyle name="Vírgula 10 3 2 2" xfId="13472"/>
    <cellStyle name="Vírgula 10 3 3" xfId="7220"/>
    <cellStyle name="Vírgula 10 3 3 2" xfId="15497"/>
    <cellStyle name="Vírgula 10 3 4" xfId="3157"/>
    <cellStyle name="Vírgula 10 3 4 2" xfId="11434"/>
    <cellStyle name="Vírgula 10 3 5" xfId="9385"/>
    <cellStyle name="Vírgula 10 4" xfId="2142"/>
    <cellStyle name="Vírgula 10 4 2" xfId="6228"/>
    <cellStyle name="Vírgula 10 4 2 2" xfId="14505"/>
    <cellStyle name="Vírgula 10 4 3" xfId="8228"/>
    <cellStyle name="Vírgula 10 4 3 2" xfId="16505"/>
    <cellStyle name="Vírgula 10 4 4" xfId="4195"/>
    <cellStyle name="Vírgula 10 4 4 2" xfId="12472"/>
    <cellStyle name="Vírgula 10 4 5" xfId="10423"/>
    <cellStyle name="Vírgula 10 5" xfId="4696"/>
    <cellStyle name="Vírgula 10 5 2" xfId="12973"/>
    <cellStyle name="Vírgula 10 6" xfId="6722"/>
    <cellStyle name="Vírgula 10 6 2" xfId="14999"/>
    <cellStyle name="Vírgula 10 7" xfId="2651"/>
    <cellStyle name="Vírgula 10 7 2" xfId="10928"/>
    <cellStyle name="Vírgula 10 8" xfId="8880"/>
    <cellStyle name="Vírgula 11" xfId="585"/>
    <cellStyle name="Vírgula 11 2" xfId="1610"/>
    <cellStyle name="Vírgula 11 2 2" xfId="5697"/>
    <cellStyle name="Vírgula 11 2 2 2" xfId="13974"/>
    <cellStyle name="Vírgula 11 2 3" xfId="7717"/>
    <cellStyle name="Vírgula 11 2 3 2" xfId="15994"/>
    <cellStyle name="Vírgula 11 2 4" xfId="3663"/>
    <cellStyle name="Vírgula 11 2 4 2" xfId="11940"/>
    <cellStyle name="Vírgula 11 2 5" xfId="9891"/>
    <cellStyle name="Vírgula 11 3" xfId="1100"/>
    <cellStyle name="Vírgula 11 3 2" xfId="5196"/>
    <cellStyle name="Vírgula 11 3 2 2" xfId="13473"/>
    <cellStyle name="Vírgula 11 3 3" xfId="7221"/>
    <cellStyle name="Vírgula 11 3 3 2" xfId="15498"/>
    <cellStyle name="Vírgula 11 3 4" xfId="3158"/>
    <cellStyle name="Vírgula 11 3 4 2" xfId="11435"/>
    <cellStyle name="Vírgula 11 3 5" xfId="9386"/>
    <cellStyle name="Vírgula 11 4" xfId="2143"/>
    <cellStyle name="Vírgula 11 4 2" xfId="6229"/>
    <cellStyle name="Vírgula 11 4 2 2" xfId="14506"/>
    <cellStyle name="Vírgula 11 4 3" xfId="8229"/>
    <cellStyle name="Vírgula 11 4 3 2" xfId="16506"/>
    <cellStyle name="Vírgula 11 4 4" xfId="4196"/>
    <cellStyle name="Vírgula 11 4 4 2" xfId="12473"/>
    <cellStyle name="Vírgula 11 4 5" xfId="10424"/>
    <cellStyle name="Vírgula 11 5" xfId="4697"/>
    <cellStyle name="Vírgula 11 5 2" xfId="12974"/>
    <cellStyle name="Vírgula 11 6" xfId="6723"/>
    <cellStyle name="Vírgula 11 6 2" xfId="15000"/>
    <cellStyle name="Vírgula 11 7" xfId="2652"/>
    <cellStyle name="Vírgula 11 7 2" xfId="10929"/>
    <cellStyle name="Vírgula 11 8" xfId="8881"/>
    <cellStyle name="Vírgula 12" xfId="586"/>
    <cellStyle name="Vírgula 12 2" xfId="1611"/>
    <cellStyle name="Vírgula 12 2 2" xfId="5698"/>
    <cellStyle name="Vírgula 12 2 2 2" xfId="13975"/>
    <cellStyle name="Vírgula 12 2 3" xfId="7718"/>
    <cellStyle name="Vírgula 12 2 3 2" xfId="15995"/>
    <cellStyle name="Vírgula 12 2 4" xfId="3664"/>
    <cellStyle name="Vírgula 12 2 4 2" xfId="11941"/>
    <cellStyle name="Vírgula 12 2 5" xfId="9892"/>
    <cellStyle name="Vírgula 12 3" xfId="1101"/>
    <cellStyle name="Vírgula 12 3 2" xfId="5197"/>
    <cellStyle name="Vírgula 12 3 2 2" xfId="13474"/>
    <cellStyle name="Vírgula 12 3 3" xfId="7222"/>
    <cellStyle name="Vírgula 12 3 3 2" xfId="15499"/>
    <cellStyle name="Vírgula 12 3 4" xfId="3159"/>
    <cellStyle name="Vírgula 12 3 4 2" xfId="11436"/>
    <cellStyle name="Vírgula 12 3 5" xfId="9387"/>
    <cellStyle name="Vírgula 12 4" xfId="2144"/>
    <cellStyle name="Vírgula 12 4 2" xfId="6230"/>
    <cellStyle name="Vírgula 12 4 2 2" xfId="14507"/>
    <cellStyle name="Vírgula 12 4 3" xfId="8230"/>
    <cellStyle name="Vírgula 12 4 3 2" xfId="16507"/>
    <cellStyle name="Vírgula 12 4 4" xfId="4197"/>
    <cellStyle name="Vírgula 12 4 4 2" xfId="12474"/>
    <cellStyle name="Vírgula 12 4 5" xfId="10425"/>
    <cellStyle name="Vírgula 12 5" xfId="4698"/>
    <cellStyle name="Vírgula 12 5 2" xfId="12975"/>
    <cellStyle name="Vírgula 12 6" xfId="6724"/>
    <cellStyle name="Vírgula 12 6 2" xfId="15001"/>
    <cellStyle name="Vírgula 12 7" xfId="2653"/>
    <cellStyle name="Vírgula 12 7 2" xfId="10930"/>
    <cellStyle name="Vírgula 12 8" xfId="8882"/>
    <cellStyle name="Vírgula 13" xfId="587"/>
    <cellStyle name="Vírgula 13 2" xfId="1612"/>
    <cellStyle name="Vírgula 13 2 2" xfId="5699"/>
    <cellStyle name="Vírgula 13 2 2 2" xfId="13976"/>
    <cellStyle name="Vírgula 13 2 3" xfId="7719"/>
    <cellStyle name="Vírgula 13 2 3 2" xfId="15996"/>
    <cellStyle name="Vírgula 13 2 4" xfId="3665"/>
    <cellStyle name="Vírgula 13 2 4 2" xfId="11942"/>
    <cellStyle name="Vírgula 13 2 5" xfId="9893"/>
    <cellStyle name="Vírgula 13 3" xfId="1102"/>
    <cellStyle name="Vírgula 13 3 2" xfId="5198"/>
    <cellStyle name="Vírgula 13 3 2 2" xfId="13475"/>
    <cellStyle name="Vírgula 13 3 3" xfId="7223"/>
    <cellStyle name="Vírgula 13 3 3 2" xfId="15500"/>
    <cellStyle name="Vírgula 13 3 4" xfId="3160"/>
    <cellStyle name="Vírgula 13 3 4 2" xfId="11437"/>
    <cellStyle name="Vírgula 13 3 5" xfId="9388"/>
    <cellStyle name="Vírgula 13 4" xfId="2145"/>
    <cellStyle name="Vírgula 13 4 2" xfId="6231"/>
    <cellStyle name="Vírgula 13 4 2 2" xfId="14508"/>
    <cellStyle name="Vírgula 13 4 3" xfId="8231"/>
    <cellStyle name="Vírgula 13 4 3 2" xfId="16508"/>
    <cellStyle name="Vírgula 13 4 4" xfId="4198"/>
    <cellStyle name="Vírgula 13 4 4 2" xfId="12475"/>
    <cellStyle name="Vírgula 13 4 5" xfId="10426"/>
    <cellStyle name="Vírgula 13 5" xfId="4699"/>
    <cellStyle name="Vírgula 13 5 2" xfId="12976"/>
    <cellStyle name="Vírgula 13 6" xfId="6725"/>
    <cellStyle name="Vírgula 13 6 2" xfId="15002"/>
    <cellStyle name="Vírgula 13 7" xfId="2654"/>
    <cellStyle name="Vírgula 13 7 2" xfId="10931"/>
    <cellStyle name="Vírgula 13 8" xfId="8883"/>
    <cellStyle name="Vírgula 14" xfId="588"/>
    <cellStyle name="Vírgula 14 2" xfId="1613"/>
    <cellStyle name="Vírgula 14 2 2" xfId="5700"/>
    <cellStyle name="Vírgula 14 2 2 2" xfId="13977"/>
    <cellStyle name="Vírgula 14 2 3" xfId="7720"/>
    <cellStyle name="Vírgula 14 2 3 2" xfId="15997"/>
    <cellStyle name="Vírgula 14 2 4" xfId="3666"/>
    <cellStyle name="Vírgula 14 2 4 2" xfId="11943"/>
    <cellStyle name="Vírgula 14 2 5" xfId="9894"/>
    <cellStyle name="Vírgula 14 3" xfId="1103"/>
    <cellStyle name="Vírgula 14 3 2" xfId="5199"/>
    <cellStyle name="Vírgula 14 3 2 2" xfId="13476"/>
    <cellStyle name="Vírgula 14 3 3" xfId="7224"/>
    <cellStyle name="Vírgula 14 3 3 2" xfId="15501"/>
    <cellStyle name="Vírgula 14 3 4" xfId="3161"/>
    <cellStyle name="Vírgula 14 3 4 2" xfId="11438"/>
    <cellStyle name="Vírgula 14 3 5" xfId="9389"/>
    <cellStyle name="Vírgula 14 4" xfId="2146"/>
    <cellStyle name="Vírgula 14 4 2" xfId="6232"/>
    <cellStyle name="Vírgula 14 4 2 2" xfId="14509"/>
    <cellStyle name="Vírgula 14 4 3" xfId="8232"/>
    <cellStyle name="Vírgula 14 4 3 2" xfId="16509"/>
    <cellStyle name="Vírgula 14 4 4" xfId="4199"/>
    <cellStyle name="Vírgula 14 4 4 2" xfId="12476"/>
    <cellStyle name="Vírgula 14 4 5" xfId="10427"/>
    <cellStyle name="Vírgula 14 5" xfId="4700"/>
    <cellStyle name="Vírgula 14 5 2" xfId="12977"/>
    <cellStyle name="Vírgula 14 6" xfId="6726"/>
    <cellStyle name="Vírgula 14 6 2" xfId="15003"/>
    <cellStyle name="Vírgula 14 7" xfId="2655"/>
    <cellStyle name="Vírgula 14 7 2" xfId="10932"/>
    <cellStyle name="Vírgula 14 8" xfId="8884"/>
    <cellStyle name="Vírgula 15" xfId="589"/>
    <cellStyle name="Vírgula 15 2" xfId="1614"/>
    <cellStyle name="Vírgula 15 2 2" xfId="5701"/>
    <cellStyle name="Vírgula 15 2 2 2" xfId="13978"/>
    <cellStyle name="Vírgula 15 2 3" xfId="7721"/>
    <cellStyle name="Vírgula 15 2 3 2" xfId="15998"/>
    <cellStyle name="Vírgula 15 2 4" xfId="3667"/>
    <cellStyle name="Vírgula 15 2 4 2" xfId="11944"/>
    <cellStyle name="Vírgula 15 2 5" xfId="9895"/>
    <cellStyle name="Vírgula 15 3" xfId="1104"/>
    <cellStyle name="Vírgula 15 3 2" xfId="5200"/>
    <cellStyle name="Vírgula 15 3 2 2" xfId="13477"/>
    <cellStyle name="Vírgula 15 3 3" xfId="7225"/>
    <cellStyle name="Vírgula 15 3 3 2" xfId="15502"/>
    <cellStyle name="Vírgula 15 3 4" xfId="3162"/>
    <cellStyle name="Vírgula 15 3 4 2" xfId="11439"/>
    <cellStyle name="Vírgula 15 3 5" xfId="9390"/>
    <cellStyle name="Vírgula 15 4" xfId="2147"/>
    <cellStyle name="Vírgula 15 4 2" xfId="6233"/>
    <cellStyle name="Vírgula 15 4 2 2" xfId="14510"/>
    <cellStyle name="Vírgula 15 4 3" xfId="8233"/>
    <cellStyle name="Vírgula 15 4 3 2" xfId="16510"/>
    <cellStyle name="Vírgula 15 4 4" xfId="4200"/>
    <cellStyle name="Vírgula 15 4 4 2" xfId="12477"/>
    <cellStyle name="Vírgula 15 4 5" xfId="10428"/>
    <cellStyle name="Vírgula 15 5" xfId="4701"/>
    <cellStyle name="Vírgula 15 5 2" xfId="12978"/>
    <cellStyle name="Vírgula 15 6" xfId="6727"/>
    <cellStyle name="Vírgula 15 6 2" xfId="15004"/>
    <cellStyle name="Vírgula 15 7" xfId="2656"/>
    <cellStyle name="Vírgula 15 7 2" xfId="10933"/>
    <cellStyle name="Vírgula 15 8" xfId="8885"/>
    <cellStyle name="Vírgula 16" xfId="591"/>
    <cellStyle name="Vírgula 16 2" xfId="1106"/>
    <cellStyle name="Vírgula 16 2 2" xfId="3164"/>
    <cellStyle name="Vírgula 16 2 2 2" xfId="11441"/>
    <cellStyle name="Vírgula 16 2 3" xfId="9392"/>
    <cellStyle name="Vírgula 16 3" xfId="2149"/>
    <cellStyle name="Vírgula 16 3 2" xfId="4202"/>
    <cellStyle name="Vírgula 16 3 2 2" xfId="12479"/>
    <cellStyle name="Vírgula 16 3 3" xfId="10430"/>
    <cellStyle name="Vírgula 16 4" xfId="2658"/>
    <cellStyle name="Vírgula 16 4 2" xfId="10935"/>
    <cellStyle name="Vírgula 16 5" xfId="8887"/>
    <cellStyle name="Vírgula 17" xfId="593"/>
    <cellStyle name="Vírgula 17 2" xfId="1616"/>
    <cellStyle name="Vírgula 17 2 2" xfId="5703"/>
    <cellStyle name="Vírgula 17 2 2 2" xfId="13980"/>
    <cellStyle name="Vírgula 17 2 3" xfId="7723"/>
    <cellStyle name="Vírgula 17 2 3 2" xfId="16000"/>
    <cellStyle name="Vírgula 17 2 4" xfId="3669"/>
    <cellStyle name="Vírgula 17 2 4 2" xfId="11946"/>
    <cellStyle name="Vírgula 17 2 5" xfId="9897"/>
    <cellStyle name="Vírgula 17 3" xfId="1108"/>
    <cellStyle name="Vírgula 17 3 2" xfId="5202"/>
    <cellStyle name="Vírgula 17 3 2 2" xfId="13479"/>
    <cellStyle name="Vírgula 17 3 3" xfId="7227"/>
    <cellStyle name="Vírgula 17 3 3 2" xfId="15504"/>
    <cellStyle name="Vírgula 17 3 4" xfId="3166"/>
    <cellStyle name="Vírgula 17 3 4 2" xfId="11443"/>
    <cellStyle name="Vírgula 17 3 5" xfId="9394"/>
    <cellStyle name="Vírgula 17 4" xfId="2150"/>
    <cellStyle name="Vírgula 17 4 2" xfId="6235"/>
    <cellStyle name="Vírgula 17 4 2 2" xfId="14512"/>
    <cellStyle name="Vírgula 17 4 3" xfId="8235"/>
    <cellStyle name="Vírgula 17 4 3 2" xfId="16512"/>
    <cellStyle name="Vírgula 17 4 4" xfId="4203"/>
    <cellStyle name="Vírgula 17 4 4 2" xfId="12480"/>
    <cellStyle name="Vírgula 17 4 5" xfId="10431"/>
    <cellStyle name="Vírgula 17 5" xfId="4703"/>
    <cellStyle name="Vírgula 17 5 2" xfId="12980"/>
    <cellStyle name="Vírgula 17 6" xfId="6729"/>
    <cellStyle name="Vírgula 17 6 2" xfId="15006"/>
    <cellStyle name="Vírgula 17 7" xfId="2659"/>
    <cellStyle name="Vírgula 17 7 2" xfId="10936"/>
    <cellStyle name="Vírgula 17 8" xfId="8888"/>
    <cellStyle name="Vírgula 18" xfId="594"/>
    <cellStyle name="Vírgula 18 2" xfId="1617"/>
    <cellStyle name="Vírgula 18 2 2" xfId="5704"/>
    <cellStyle name="Vírgula 18 2 2 2" xfId="13981"/>
    <cellStyle name="Vírgula 18 2 3" xfId="7724"/>
    <cellStyle name="Vírgula 18 2 3 2" xfId="16001"/>
    <cellStyle name="Vírgula 18 2 4" xfId="3670"/>
    <cellStyle name="Vírgula 18 2 4 2" xfId="11947"/>
    <cellStyle name="Vírgula 18 2 5" xfId="9898"/>
    <cellStyle name="Vírgula 18 3" xfId="1109"/>
    <cellStyle name="Vírgula 18 3 2" xfId="5203"/>
    <cellStyle name="Vírgula 18 3 2 2" xfId="13480"/>
    <cellStyle name="Vírgula 18 3 3" xfId="7228"/>
    <cellStyle name="Vírgula 18 3 3 2" xfId="15505"/>
    <cellStyle name="Vírgula 18 3 4" xfId="3167"/>
    <cellStyle name="Vírgula 18 3 4 2" xfId="11444"/>
    <cellStyle name="Vírgula 18 3 5" xfId="9395"/>
    <cellStyle name="Vírgula 18 4" xfId="2151"/>
    <cellStyle name="Vírgula 18 4 2" xfId="6236"/>
    <cellStyle name="Vírgula 18 4 2 2" xfId="14513"/>
    <cellStyle name="Vírgula 18 4 3" xfId="8236"/>
    <cellStyle name="Vírgula 18 4 3 2" xfId="16513"/>
    <cellStyle name="Vírgula 18 4 4" xfId="4204"/>
    <cellStyle name="Vírgula 18 4 4 2" xfId="12481"/>
    <cellStyle name="Vírgula 18 4 5" xfId="10432"/>
    <cellStyle name="Vírgula 18 5" xfId="4704"/>
    <cellStyle name="Vírgula 18 5 2" xfId="12981"/>
    <cellStyle name="Vírgula 18 6" xfId="6730"/>
    <cellStyle name="Vírgula 18 6 2" xfId="15007"/>
    <cellStyle name="Vírgula 18 7" xfId="2660"/>
    <cellStyle name="Vírgula 18 7 2" xfId="10937"/>
    <cellStyle name="Vírgula 18 8" xfId="8889"/>
    <cellStyle name="Vírgula 19" xfId="595"/>
    <cellStyle name="Vírgula 19 2" xfId="1618"/>
    <cellStyle name="Vírgula 19 2 2" xfId="5705"/>
    <cellStyle name="Vírgula 19 2 2 2" xfId="13982"/>
    <cellStyle name="Vírgula 19 2 3" xfId="7725"/>
    <cellStyle name="Vírgula 19 2 3 2" xfId="16002"/>
    <cellStyle name="Vírgula 19 2 4" xfId="3671"/>
    <cellStyle name="Vírgula 19 2 4 2" xfId="11948"/>
    <cellStyle name="Vírgula 19 2 5" xfId="9899"/>
    <cellStyle name="Vírgula 19 3" xfId="1110"/>
    <cellStyle name="Vírgula 19 3 2" xfId="5204"/>
    <cellStyle name="Vírgula 19 3 2 2" xfId="13481"/>
    <cellStyle name="Vírgula 19 3 3" xfId="7229"/>
    <cellStyle name="Vírgula 19 3 3 2" xfId="15506"/>
    <cellStyle name="Vírgula 19 3 4" xfId="3168"/>
    <cellStyle name="Vírgula 19 3 4 2" xfId="11445"/>
    <cellStyle name="Vírgula 19 3 5" xfId="9396"/>
    <cellStyle name="Vírgula 19 4" xfId="2152"/>
    <cellStyle name="Vírgula 19 4 2" xfId="6237"/>
    <cellStyle name="Vírgula 19 4 2 2" xfId="14514"/>
    <cellStyle name="Vírgula 19 4 3" xfId="8237"/>
    <cellStyle name="Vírgula 19 4 3 2" xfId="16514"/>
    <cellStyle name="Vírgula 19 4 4" xfId="4205"/>
    <cellStyle name="Vírgula 19 4 4 2" xfId="12482"/>
    <cellStyle name="Vírgula 19 4 5" xfId="10433"/>
    <cellStyle name="Vírgula 19 5" xfId="4705"/>
    <cellStyle name="Vírgula 19 5 2" xfId="12982"/>
    <cellStyle name="Vírgula 19 6" xfId="6731"/>
    <cellStyle name="Vírgula 19 6 2" xfId="15008"/>
    <cellStyle name="Vírgula 19 7" xfId="2661"/>
    <cellStyle name="Vírgula 19 7 2" xfId="10938"/>
    <cellStyle name="Vírgula 19 8" xfId="8890"/>
    <cellStyle name="Vírgula 2" xfId="211"/>
    <cellStyle name="Vírgula 2 2" xfId="596"/>
    <cellStyle name="Vírgula 2 2 2" xfId="1619"/>
    <cellStyle name="Vírgula 2 2 2 2" xfId="5706"/>
    <cellStyle name="Vírgula 2 2 2 2 2" xfId="13983"/>
    <cellStyle name="Vírgula 2 2 2 3" xfId="7726"/>
    <cellStyle name="Vírgula 2 2 2 3 2" xfId="16003"/>
    <cellStyle name="Vírgula 2 2 2 4" xfId="3672"/>
    <cellStyle name="Vírgula 2 2 2 4 2" xfId="11949"/>
    <cellStyle name="Vírgula 2 2 2 5" xfId="9900"/>
    <cellStyle name="Vírgula 2 2 3" xfId="1111"/>
    <cellStyle name="Vírgula 2 2 3 2" xfId="5205"/>
    <cellStyle name="Vírgula 2 2 3 2 2" xfId="13482"/>
    <cellStyle name="Vírgula 2 2 3 3" xfId="7230"/>
    <cellStyle name="Vírgula 2 2 3 3 2" xfId="15507"/>
    <cellStyle name="Vírgula 2 2 3 4" xfId="3169"/>
    <cellStyle name="Vírgula 2 2 3 4 2" xfId="11446"/>
    <cellStyle name="Vírgula 2 2 3 5" xfId="9397"/>
    <cellStyle name="Vírgula 2 2 4" xfId="2153"/>
    <cellStyle name="Vírgula 2 2 4 2" xfId="6238"/>
    <cellStyle name="Vírgula 2 2 4 2 2" xfId="14515"/>
    <cellStyle name="Vírgula 2 2 4 3" xfId="8238"/>
    <cellStyle name="Vírgula 2 2 4 3 2" xfId="16515"/>
    <cellStyle name="Vírgula 2 2 4 4" xfId="4206"/>
    <cellStyle name="Vírgula 2 2 4 4 2" xfId="12483"/>
    <cellStyle name="Vírgula 2 2 4 5" xfId="10434"/>
    <cellStyle name="Vírgula 2 2 5" xfId="4706"/>
    <cellStyle name="Vírgula 2 2 5 2" xfId="12983"/>
    <cellStyle name="Vírgula 2 2 6" xfId="6732"/>
    <cellStyle name="Vírgula 2 2 6 2" xfId="15009"/>
    <cellStyle name="Vírgula 2 2 7" xfId="2662"/>
    <cellStyle name="Vírgula 2 2 7 2" xfId="10939"/>
    <cellStyle name="Vírgula 2 2 8" xfId="8891"/>
    <cellStyle name="Vírgula 2 3" xfId="1304"/>
    <cellStyle name="Vírgula 2 3 2" xfId="5394"/>
    <cellStyle name="Vírgula 2 3 2 2" xfId="13671"/>
    <cellStyle name="Vírgula 2 3 3" xfId="7419"/>
    <cellStyle name="Vírgula 2 3 3 2" xfId="15696"/>
    <cellStyle name="Vírgula 2 3 4" xfId="3360"/>
    <cellStyle name="Vírgula 2 3 4 2" xfId="11637"/>
    <cellStyle name="Vírgula 2 3 5" xfId="9588"/>
    <cellStyle name="Vírgula 2 4" xfId="795"/>
    <cellStyle name="Vírgula 2 4 2" xfId="4898"/>
    <cellStyle name="Vírgula 2 4 2 2" xfId="13175"/>
    <cellStyle name="Vírgula 2 4 3" xfId="6923"/>
    <cellStyle name="Vírgula 2 4 3 2" xfId="15200"/>
    <cellStyle name="Vírgula 2 4 4" xfId="2855"/>
    <cellStyle name="Vírgula 2 4 4 2" xfId="11132"/>
    <cellStyle name="Vírgula 2 4 5" xfId="9084"/>
    <cellStyle name="Vírgula 2 5" xfId="1845"/>
    <cellStyle name="Vírgula 2 5 2" xfId="5931"/>
    <cellStyle name="Vírgula 2 5 2 2" xfId="14208"/>
    <cellStyle name="Vírgula 2 5 3" xfId="7931"/>
    <cellStyle name="Vírgula 2 5 3 2" xfId="16208"/>
    <cellStyle name="Vírgula 2 5 4" xfId="3898"/>
    <cellStyle name="Vírgula 2 5 4 2" xfId="12175"/>
    <cellStyle name="Vírgula 2 5 5" xfId="10126"/>
    <cellStyle name="Vírgula 2 6" xfId="4394"/>
    <cellStyle name="Vírgula 2 6 2" xfId="12671"/>
    <cellStyle name="Vírgula 2 7" xfId="6425"/>
    <cellStyle name="Vírgula 2 7 2" xfId="14702"/>
    <cellStyle name="Vírgula 2 8" xfId="2346"/>
    <cellStyle name="Vírgula 2 8 2" xfId="10623"/>
    <cellStyle name="Vírgula 2 9" xfId="8577"/>
    <cellStyle name="Vírgula 20" xfId="590"/>
    <cellStyle name="Vírgula 20 2" xfId="1615"/>
    <cellStyle name="Vírgula 20 2 2" xfId="5702"/>
    <cellStyle name="Vírgula 20 2 2 2" xfId="13979"/>
    <cellStyle name="Vírgula 20 2 3" xfId="7722"/>
    <cellStyle name="Vírgula 20 2 3 2" xfId="15999"/>
    <cellStyle name="Vírgula 20 2 4" xfId="3668"/>
    <cellStyle name="Vírgula 20 2 4 2" xfId="11945"/>
    <cellStyle name="Vírgula 20 2 5" xfId="9896"/>
    <cellStyle name="Vírgula 20 3" xfId="1105"/>
    <cellStyle name="Vírgula 20 3 2" xfId="5201"/>
    <cellStyle name="Vírgula 20 3 2 2" xfId="13478"/>
    <cellStyle name="Vírgula 20 3 3" xfId="7226"/>
    <cellStyle name="Vírgula 20 3 3 2" xfId="15503"/>
    <cellStyle name="Vírgula 20 3 4" xfId="3163"/>
    <cellStyle name="Vírgula 20 3 4 2" xfId="11440"/>
    <cellStyle name="Vírgula 20 3 5" xfId="9391"/>
    <cellStyle name="Vírgula 20 4" xfId="2148"/>
    <cellStyle name="Vírgula 20 4 2" xfId="6234"/>
    <cellStyle name="Vírgula 20 4 2 2" xfId="14511"/>
    <cellStyle name="Vírgula 20 4 3" xfId="8234"/>
    <cellStyle name="Vírgula 20 4 3 2" xfId="16511"/>
    <cellStyle name="Vírgula 20 4 4" xfId="4201"/>
    <cellStyle name="Vírgula 20 4 4 2" xfId="12478"/>
    <cellStyle name="Vírgula 20 4 5" xfId="10429"/>
    <cellStyle name="Vírgula 20 5" xfId="4702"/>
    <cellStyle name="Vírgula 20 5 2" xfId="12979"/>
    <cellStyle name="Vírgula 20 6" xfId="6728"/>
    <cellStyle name="Vírgula 20 6 2" xfId="15005"/>
    <cellStyle name="Vírgula 20 7" xfId="2657"/>
    <cellStyle name="Vírgula 20 7 2" xfId="10934"/>
    <cellStyle name="Vírgula 20 8" xfId="8886"/>
    <cellStyle name="Vírgula 21" xfId="592"/>
    <cellStyle name="Vírgula 21 2" xfId="597"/>
    <cellStyle name="Vírgula 21 2 2" xfId="1112"/>
    <cellStyle name="Vírgula 21 2 2 2" xfId="3170"/>
    <cellStyle name="Vírgula 21 2 2 2 2" xfId="11447"/>
    <cellStyle name="Vírgula 21 2 2 3" xfId="9398"/>
    <cellStyle name="Vírgula 21 3" xfId="1107"/>
    <cellStyle name="Vírgula 21 3 2" xfId="3165"/>
    <cellStyle name="Vírgula 21 3 2 2" xfId="11442"/>
    <cellStyle name="Vírgula 21 3 3" xfId="9393"/>
    <cellStyle name="Vírgula 22" xfId="1123"/>
    <cellStyle name="Vírgula 22 2" xfId="5215"/>
    <cellStyle name="Vírgula 22 2 2" xfId="13492"/>
    <cellStyle name="Vírgula 22 3" xfId="7240"/>
    <cellStyle name="Vírgula 22 3 2" xfId="15517"/>
    <cellStyle name="Vírgula 22 4" xfId="3180"/>
    <cellStyle name="Vírgula 22 4 2" xfId="11457"/>
    <cellStyle name="Vírgula 22 5" xfId="9408"/>
    <cellStyle name="Vírgula 23" xfId="1660"/>
    <cellStyle name="Vírgula 23 2" xfId="5747"/>
    <cellStyle name="Vírgula 23 2 2" xfId="14024"/>
    <cellStyle name="Vírgula 23 3" xfId="7747"/>
    <cellStyle name="Vírgula 23 3 2" xfId="16024"/>
    <cellStyle name="Vírgula 23 4" xfId="3713"/>
    <cellStyle name="Vírgula 23 4 2" xfId="11990"/>
    <cellStyle name="Vírgula 23 5" xfId="9941"/>
    <cellStyle name="Vírgula 24" xfId="615"/>
    <cellStyle name="Vírgula 24 2" xfId="4721"/>
    <cellStyle name="Vírgula 24 2 2" xfId="12998"/>
    <cellStyle name="Vírgula 24 3" xfId="6746"/>
    <cellStyle name="Vírgula 24 3 2" xfId="15023"/>
    <cellStyle name="Vírgula 24 4" xfId="2676"/>
    <cellStyle name="Vírgula 24 4 2" xfId="10953"/>
    <cellStyle name="Vírgula 24 5" xfId="8905"/>
    <cellStyle name="Vírgula 25" xfId="1667"/>
    <cellStyle name="Vírgula 25 2" xfId="5754"/>
    <cellStyle name="Vírgula 25 2 2" xfId="14031"/>
    <cellStyle name="Vírgula 25 3" xfId="7754"/>
    <cellStyle name="Vírgula 25 3 2" xfId="16031"/>
    <cellStyle name="Vírgula 25 4" xfId="3720"/>
    <cellStyle name="Vírgula 25 4 2" xfId="11997"/>
    <cellStyle name="Vírgula 25 5" xfId="9948"/>
    <cellStyle name="Vírgula 26" xfId="4217"/>
    <cellStyle name="Vírgula 26 2" xfId="12494"/>
    <cellStyle name="Vírgula 27" xfId="6248"/>
    <cellStyle name="Vírgula 27 2" xfId="14525"/>
    <cellStyle name="Vírgula 28" xfId="2167"/>
    <cellStyle name="Vírgula 28 2" xfId="10444"/>
    <cellStyle name="Vírgula 29" xfId="8399"/>
    <cellStyle name="Vírgula 3" xfId="429"/>
    <cellStyle name="Vírgula 3 2" xfId="598"/>
    <cellStyle name="Vírgula 3 2 2" xfId="1620"/>
    <cellStyle name="Vírgula 3 2 2 2" xfId="5707"/>
    <cellStyle name="Vírgula 3 2 2 2 2" xfId="13984"/>
    <cellStyle name="Vírgula 3 2 2 3" xfId="7727"/>
    <cellStyle name="Vírgula 3 2 2 3 2" xfId="16004"/>
    <cellStyle name="Vírgula 3 2 2 4" xfId="3673"/>
    <cellStyle name="Vírgula 3 2 2 4 2" xfId="11950"/>
    <cellStyle name="Vírgula 3 2 2 5" xfId="9901"/>
    <cellStyle name="Vírgula 3 2 3" xfId="1113"/>
    <cellStyle name="Vírgula 3 2 3 2" xfId="5206"/>
    <cellStyle name="Vírgula 3 2 3 2 2" xfId="13483"/>
    <cellStyle name="Vírgula 3 2 3 3" xfId="7231"/>
    <cellStyle name="Vírgula 3 2 3 3 2" xfId="15508"/>
    <cellStyle name="Vírgula 3 2 3 4" xfId="3171"/>
    <cellStyle name="Vírgula 3 2 3 4 2" xfId="11448"/>
    <cellStyle name="Vírgula 3 2 3 5" xfId="9399"/>
    <cellStyle name="Vírgula 3 2 4" xfId="2154"/>
    <cellStyle name="Vírgula 3 2 4 2" xfId="6239"/>
    <cellStyle name="Vírgula 3 2 4 2 2" xfId="14516"/>
    <cellStyle name="Vírgula 3 2 4 3" xfId="8239"/>
    <cellStyle name="Vírgula 3 2 4 3 2" xfId="16516"/>
    <cellStyle name="Vírgula 3 2 4 4" xfId="4207"/>
    <cellStyle name="Vírgula 3 2 4 4 2" xfId="12484"/>
    <cellStyle name="Vírgula 3 2 4 5" xfId="10435"/>
    <cellStyle name="Vírgula 3 2 5" xfId="4707"/>
    <cellStyle name="Vírgula 3 2 5 2" xfId="12984"/>
    <cellStyle name="Vírgula 3 2 6" xfId="6733"/>
    <cellStyle name="Vírgula 3 2 6 2" xfId="15010"/>
    <cellStyle name="Vírgula 3 2 7" xfId="2663"/>
    <cellStyle name="Vírgula 3 2 7 2" xfId="10940"/>
    <cellStyle name="Vírgula 3 2 8" xfId="8892"/>
    <cellStyle name="Vírgula 3 3" xfId="1501"/>
    <cellStyle name="Vírgula 3 3 2" xfId="5591"/>
    <cellStyle name="Vírgula 3 3 2 2" xfId="13868"/>
    <cellStyle name="Vírgula 3 3 3" xfId="7615"/>
    <cellStyle name="Vírgula 3 3 3 2" xfId="15892"/>
    <cellStyle name="Vírgula 3 3 4" xfId="3557"/>
    <cellStyle name="Vírgula 3 3 4 2" xfId="11834"/>
    <cellStyle name="Vírgula 3 3 5" xfId="9785"/>
    <cellStyle name="Vírgula 3 4" xfId="991"/>
    <cellStyle name="Vírgula 3 4 2" xfId="5094"/>
    <cellStyle name="Vírgula 3 4 2 2" xfId="13371"/>
    <cellStyle name="Vírgula 3 4 3" xfId="7119"/>
    <cellStyle name="Vírgula 3 4 3 2" xfId="15396"/>
    <cellStyle name="Vírgula 3 4 4" xfId="3051"/>
    <cellStyle name="Vírgula 3 4 4 2" xfId="11328"/>
    <cellStyle name="Vírgula 3 4 5" xfId="9280"/>
    <cellStyle name="Vírgula 3 5" xfId="2041"/>
    <cellStyle name="Vírgula 3 5 2" xfId="6127"/>
    <cellStyle name="Vírgula 3 5 2 2" xfId="14404"/>
    <cellStyle name="Vírgula 3 5 3" xfId="8127"/>
    <cellStyle name="Vírgula 3 5 3 2" xfId="16404"/>
    <cellStyle name="Vírgula 3 5 4" xfId="4094"/>
    <cellStyle name="Vírgula 3 5 4 2" xfId="12371"/>
    <cellStyle name="Vírgula 3 5 5" xfId="10322"/>
    <cellStyle name="Vírgula 3 6" xfId="4591"/>
    <cellStyle name="Vírgula 3 6 2" xfId="12868"/>
    <cellStyle name="Vírgula 3 7" xfId="6621"/>
    <cellStyle name="Vírgula 3 7 2" xfId="14898"/>
    <cellStyle name="Vírgula 3 8" xfId="2544"/>
    <cellStyle name="Vírgula 3 8 2" xfId="10821"/>
    <cellStyle name="Vírgula 3 9" xfId="8774"/>
    <cellStyle name="Vírgula 30" xfId="15"/>
    <cellStyle name="Vírgula 4" xfId="432"/>
    <cellStyle name="Vírgula 4 10" xfId="8776"/>
    <cellStyle name="Vírgula 4 2" xfId="599"/>
    <cellStyle name="Vírgula 4 2 2" xfId="9"/>
    <cellStyle name="Vírgula 4 2 2 2" xfId="4"/>
    <cellStyle name="Vírgula 4 2 3" xfId="1114"/>
    <cellStyle name="Vírgula 4 3" xfId="19"/>
    <cellStyle name="Vírgula 4 3 2" xfId="1126"/>
    <cellStyle name="Vírgula 4 3 2 2" xfId="5218"/>
    <cellStyle name="Vírgula 4 3 2 2 2" xfId="13495"/>
    <cellStyle name="Vírgula 4 3 2 3" xfId="7243"/>
    <cellStyle name="Vírgula 4 3 2 3 2" xfId="15520"/>
    <cellStyle name="Vírgula 4 3 2 4" xfId="3183"/>
    <cellStyle name="Vírgula 4 3 2 4 2" xfId="11460"/>
    <cellStyle name="Vírgula 4 3 2 5" xfId="9411"/>
    <cellStyle name="Vírgula 4 3 3" xfId="618"/>
    <cellStyle name="Vírgula 4 3 3 2" xfId="4724"/>
    <cellStyle name="Vírgula 4 3 3 2 2" xfId="13001"/>
    <cellStyle name="Vírgula 4 3 3 3" xfId="6749"/>
    <cellStyle name="Vírgula 4 3 3 3 2" xfId="15026"/>
    <cellStyle name="Vírgula 4 3 3 4" xfId="2679"/>
    <cellStyle name="Vírgula 4 3 3 4 2" xfId="10956"/>
    <cellStyle name="Vírgula 4 3 3 5" xfId="8908"/>
    <cellStyle name="Vírgula 4 3 4" xfId="1670"/>
    <cellStyle name="Vírgula 4 3 4 2" xfId="5757"/>
    <cellStyle name="Vírgula 4 3 4 2 2" xfId="14034"/>
    <cellStyle name="Vírgula 4 3 4 3" xfId="7757"/>
    <cellStyle name="Vírgula 4 3 4 3 2" xfId="16034"/>
    <cellStyle name="Vírgula 4 3 4 4" xfId="3723"/>
    <cellStyle name="Vírgula 4 3 4 4 2" xfId="12000"/>
    <cellStyle name="Vírgula 4 3 4 5" xfId="9951"/>
    <cellStyle name="Vírgula 4 3 5" xfId="4220"/>
    <cellStyle name="Vírgula 4 3 5 2" xfId="12497"/>
    <cellStyle name="Vírgula 4 3 6" xfId="6251"/>
    <cellStyle name="Vírgula 4 3 6 2" xfId="14528"/>
    <cellStyle name="Vírgula 4 3 7" xfId="2170"/>
    <cellStyle name="Vírgula 4 3 7 2" xfId="10447"/>
    <cellStyle name="Vírgula 4 3 8" xfId="8402"/>
    <cellStyle name="Vírgula 4 4" xfId="1503"/>
    <cellStyle name="Vírgula 4 4 2" xfId="5593"/>
    <cellStyle name="Vírgula 4 4 2 2" xfId="13870"/>
    <cellStyle name="Vírgula 4 4 3" xfId="7617"/>
    <cellStyle name="Vírgula 4 4 3 2" xfId="15894"/>
    <cellStyle name="Vírgula 4 4 4" xfId="3559"/>
    <cellStyle name="Vírgula 4 4 4 2" xfId="11836"/>
    <cellStyle name="Vírgula 4 4 5" xfId="9787"/>
    <cellStyle name="Vírgula 4 5" xfId="993"/>
    <cellStyle name="Vírgula 4 5 2" xfId="5096"/>
    <cellStyle name="Vírgula 4 5 2 2" xfId="13373"/>
    <cellStyle name="Vírgula 4 5 3" xfId="7121"/>
    <cellStyle name="Vírgula 4 5 3 2" xfId="15398"/>
    <cellStyle name="Vírgula 4 5 4" xfId="3053"/>
    <cellStyle name="Vírgula 4 5 4 2" xfId="11330"/>
    <cellStyle name="Vírgula 4 5 5" xfId="9282"/>
    <cellStyle name="Vírgula 4 6" xfId="2043"/>
    <cellStyle name="Vírgula 4 6 2" xfId="6129"/>
    <cellStyle name="Vírgula 4 6 2 2" xfId="14406"/>
    <cellStyle name="Vírgula 4 6 3" xfId="8129"/>
    <cellStyle name="Vírgula 4 6 3 2" xfId="16406"/>
    <cellStyle name="Vírgula 4 6 4" xfId="4096"/>
    <cellStyle name="Vírgula 4 6 4 2" xfId="12373"/>
    <cellStyle name="Vírgula 4 6 5" xfId="10324"/>
    <cellStyle name="Vírgula 4 7" xfId="4593"/>
    <cellStyle name="Vírgula 4 7 2" xfId="12870"/>
    <cellStyle name="Vírgula 4 8" xfId="6623"/>
    <cellStyle name="Vírgula 4 8 2" xfId="14900"/>
    <cellStyle name="Vírgula 4 9" xfId="2546"/>
    <cellStyle name="Vírgula 4 9 2" xfId="10823"/>
    <cellStyle name="Vírgula 5" xfId="434"/>
    <cellStyle name="Vírgula 5 2" xfId="600"/>
    <cellStyle name="Vírgula 5 2 2" xfId="1621"/>
    <cellStyle name="Vírgula 5 2 2 2" xfId="5708"/>
    <cellStyle name="Vírgula 5 2 2 2 2" xfId="13985"/>
    <cellStyle name="Vírgula 5 2 2 3" xfId="7728"/>
    <cellStyle name="Vírgula 5 2 2 3 2" xfId="16005"/>
    <cellStyle name="Vírgula 5 2 2 4" xfId="3674"/>
    <cellStyle name="Vírgula 5 2 2 4 2" xfId="11951"/>
    <cellStyle name="Vírgula 5 2 2 5" xfId="9902"/>
    <cellStyle name="Vírgula 5 2 3" xfId="1115"/>
    <cellStyle name="Vírgula 5 2 3 2" xfId="5207"/>
    <cellStyle name="Vírgula 5 2 3 2 2" xfId="13484"/>
    <cellStyle name="Vírgula 5 2 3 3" xfId="7232"/>
    <cellStyle name="Vírgula 5 2 3 3 2" xfId="15509"/>
    <cellStyle name="Vírgula 5 2 3 4" xfId="3172"/>
    <cellStyle name="Vírgula 5 2 3 4 2" xfId="11449"/>
    <cellStyle name="Vírgula 5 2 3 5" xfId="9400"/>
    <cellStyle name="Vírgula 5 2 4" xfId="2155"/>
    <cellStyle name="Vírgula 5 2 4 2" xfId="6240"/>
    <cellStyle name="Vírgula 5 2 4 2 2" xfId="14517"/>
    <cellStyle name="Vírgula 5 2 4 3" xfId="8240"/>
    <cellStyle name="Vírgula 5 2 4 3 2" xfId="16517"/>
    <cellStyle name="Vírgula 5 2 4 4" xfId="4208"/>
    <cellStyle name="Vírgula 5 2 4 4 2" xfId="12485"/>
    <cellStyle name="Vírgula 5 2 4 5" xfId="10436"/>
    <cellStyle name="Vírgula 5 2 5" xfId="4708"/>
    <cellStyle name="Vírgula 5 2 5 2" xfId="12985"/>
    <cellStyle name="Vírgula 5 2 6" xfId="6734"/>
    <cellStyle name="Vírgula 5 2 6 2" xfId="15011"/>
    <cellStyle name="Vírgula 5 2 7" xfId="2664"/>
    <cellStyle name="Vírgula 5 2 7 2" xfId="10941"/>
    <cellStyle name="Vírgula 5 2 8" xfId="8893"/>
    <cellStyle name="Vírgula 5 3" xfId="1505"/>
    <cellStyle name="Vírgula 5 3 2" xfId="5595"/>
    <cellStyle name="Vírgula 5 3 2 2" xfId="13872"/>
    <cellStyle name="Vírgula 5 3 3" xfId="7619"/>
    <cellStyle name="Vírgula 5 3 3 2" xfId="15896"/>
    <cellStyle name="Vírgula 5 3 4" xfId="3561"/>
    <cellStyle name="Vírgula 5 3 4 2" xfId="11838"/>
    <cellStyle name="Vírgula 5 3 5" xfId="9789"/>
    <cellStyle name="Vírgula 5 4" xfId="995"/>
    <cellStyle name="Vírgula 5 4 2" xfId="5098"/>
    <cellStyle name="Vírgula 5 4 2 2" xfId="13375"/>
    <cellStyle name="Vírgula 5 4 3" xfId="7123"/>
    <cellStyle name="Vírgula 5 4 3 2" xfId="15400"/>
    <cellStyle name="Vírgula 5 4 4" xfId="3055"/>
    <cellStyle name="Vírgula 5 4 4 2" xfId="11332"/>
    <cellStyle name="Vírgula 5 4 5" xfId="9284"/>
    <cellStyle name="Vírgula 5 5" xfId="2045"/>
    <cellStyle name="Vírgula 5 5 2" xfId="6131"/>
    <cellStyle name="Vírgula 5 5 2 2" xfId="14408"/>
    <cellStyle name="Vírgula 5 5 3" xfId="8131"/>
    <cellStyle name="Vírgula 5 5 3 2" xfId="16408"/>
    <cellStyle name="Vírgula 5 5 4" xfId="4098"/>
    <cellStyle name="Vírgula 5 5 4 2" xfId="12375"/>
    <cellStyle name="Vírgula 5 5 5" xfId="10326"/>
    <cellStyle name="Vírgula 5 6" xfId="4595"/>
    <cellStyle name="Vírgula 5 6 2" xfId="12872"/>
    <cellStyle name="Vírgula 5 7" xfId="6625"/>
    <cellStyle name="Vírgula 5 7 2" xfId="14902"/>
    <cellStyle name="Vírgula 5 8" xfId="2548"/>
    <cellStyle name="Vírgula 5 8 2" xfId="10825"/>
    <cellStyle name="Vírgula 5 9" xfId="8778"/>
    <cellStyle name="Vírgula 6" xfId="601"/>
    <cellStyle name="Vírgula 6 2" xfId="602"/>
    <cellStyle name="Vírgula 6 2 2" xfId="1623"/>
    <cellStyle name="Vírgula 6 2 2 2" xfId="5710"/>
    <cellStyle name="Vírgula 6 2 2 2 2" xfId="13987"/>
    <cellStyle name="Vírgula 6 2 2 3" xfId="7730"/>
    <cellStyle name="Vírgula 6 2 2 3 2" xfId="16007"/>
    <cellStyle name="Vírgula 6 2 2 4" xfId="3676"/>
    <cellStyle name="Vírgula 6 2 2 4 2" xfId="11953"/>
    <cellStyle name="Vírgula 6 2 2 5" xfId="9904"/>
    <cellStyle name="Vírgula 6 2 3" xfId="1117"/>
    <cellStyle name="Vírgula 6 2 3 2" xfId="5209"/>
    <cellStyle name="Vírgula 6 2 3 2 2" xfId="13486"/>
    <cellStyle name="Vírgula 6 2 3 3" xfId="7234"/>
    <cellStyle name="Vírgula 6 2 3 3 2" xfId="15511"/>
    <cellStyle name="Vírgula 6 2 3 4" xfId="3174"/>
    <cellStyle name="Vírgula 6 2 3 4 2" xfId="11451"/>
    <cellStyle name="Vírgula 6 2 3 5" xfId="9402"/>
    <cellStyle name="Vírgula 6 2 4" xfId="2157"/>
    <cellStyle name="Vírgula 6 2 4 2" xfId="6242"/>
    <cellStyle name="Vírgula 6 2 4 2 2" xfId="14519"/>
    <cellStyle name="Vírgula 6 2 4 3" xfId="8242"/>
    <cellStyle name="Vírgula 6 2 4 3 2" xfId="16519"/>
    <cellStyle name="Vírgula 6 2 4 4" xfId="4210"/>
    <cellStyle name="Vírgula 6 2 4 4 2" xfId="12487"/>
    <cellStyle name="Vírgula 6 2 4 5" xfId="10438"/>
    <cellStyle name="Vírgula 6 2 5" xfId="4710"/>
    <cellStyle name="Vírgula 6 2 5 2" xfId="12987"/>
    <cellStyle name="Vírgula 6 2 6" xfId="6736"/>
    <cellStyle name="Vírgula 6 2 6 2" xfId="15013"/>
    <cellStyle name="Vírgula 6 2 7" xfId="2666"/>
    <cellStyle name="Vírgula 6 2 7 2" xfId="10943"/>
    <cellStyle name="Vírgula 6 2 8" xfId="8895"/>
    <cellStyle name="Vírgula 6 3" xfId="1622"/>
    <cellStyle name="Vírgula 6 3 2" xfId="5709"/>
    <cellStyle name="Vírgula 6 3 2 2" xfId="13986"/>
    <cellStyle name="Vírgula 6 3 3" xfId="7729"/>
    <cellStyle name="Vírgula 6 3 3 2" xfId="16006"/>
    <cellStyle name="Vírgula 6 3 4" xfId="3675"/>
    <cellStyle name="Vírgula 6 3 4 2" xfId="11952"/>
    <cellStyle name="Vírgula 6 3 5" xfId="9903"/>
    <cellStyle name="Vírgula 6 4" xfId="1116"/>
    <cellStyle name="Vírgula 6 4 2" xfId="5208"/>
    <cellStyle name="Vírgula 6 4 2 2" xfId="13485"/>
    <cellStyle name="Vírgula 6 4 3" xfId="7233"/>
    <cellStyle name="Vírgula 6 4 3 2" xfId="15510"/>
    <cellStyle name="Vírgula 6 4 4" xfId="3173"/>
    <cellStyle name="Vírgula 6 4 4 2" xfId="11450"/>
    <cellStyle name="Vírgula 6 4 5" xfId="9401"/>
    <cellStyle name="Vírgula 6 5" xfId="2156"/>
    <cellStyle name="Vírgula 6 5 2" xfId="6241"/>
    <cellStyle name="Vírgula 6 5 2 2" xfId="14518"/>
    <cellStyle name="Vírgula 6 5 3" xfId="8241"/>
    <cellStyle name="Vírgula 6 5 3 2" xfId="16518"/>
    <cellStyle name="Vírgula 6 5 4" xfId="4209"/>
    <cellStyle name="Vírgula 6 5 4 2" xfId="12486"/>
    <cellStyle name="Vírgula 6 5 5" xfId="10437"/>
    <cellStyle name="Vírgula 6 6" xfId="4709"/>
    <cellStyle name="Vírgula 6 6 2" xfId="12986"/>
    <cellStyle name="Vírgula 6 7" xfId="6735"/>
    <cellStyle name="Vírgula 6 7 2" xfId="15012"/>
    <cellStyle name="Vírgula 6 8" xfId="2665"/>
    <cellStyle name="Vírgula 6 8 2" xfId="10942"/>
    <cellStyle name="Vírgula 6 9" xfId="8894"/>
    <cellStyle name="Vírgula 7" xfId="20"/>
    <cellStyle name="Vírgula 7 2" xfId="475"/>
    <cellStyle name="Vírgula 7 2 2" xfId="1540"/>
    <cellStyle name="Vírgula 7 2 2 2" xfId="5630"/>
    <cellStyle name="Vírgula 7 2 2 2 2" xfId="13907"/>
    <cellStyle name="Vírgula 7 2 2 3" xfId="7653"/>
    <cellStyle name="Vírgula 7 2 2 3 2" xfId="15930"/>
    <cellStyle name="Vírgula 7 2 2 4" xfId="3596"/>
    <cellStyle name="Vírgula 7 2 2 4 2" xfId="11873"/>
    <cellStyle name="Vírgula 7 2 2 5" xfId="9824"/>
    <cellStyle name="Vírgula 7 2 3" xfId="1029"/>
    <cellStyle name="Vírgula 7 2 3 2" xfId="5132"/>
    <cellStyle name="Vírgula 7 2 3 2 2" xfId="13409"/>
    <cellStyle name="Vírgula 7 2 3 3" xfId="7157"/>
    <cellStyle name="Vírgula 7 2 3 3 2" xfId="15434"/>
    <cellStyle name="Vírgula 7 2 3 4" xfId="3089"/>
    <cellStyle name="Vírgula 7 2 3 4 2" xfId="11366"/>
    <cellStyle name="Vírgula 7 2 3 5" xfId="9318"/>
    <cellStyle name="Vírgula 7 2 4" xfId="2079"/>
    <cellStyle name="Vírgula 7 2 4 2" xfId="6165"/>
    <cellStyle name="Vírgula 7 2 4 2 2" xfId="14442"/>
    <cellStyle name="Vírgula 7 2 4 3" xfId="8165"/>
    <cellStyle name="Vírgula 7 2 4 3 2" xfId="16442"/>
    <cellStyle name="Vírgula 7 2 4 4" xfId="4132"/>
    <cellStyle name="Vírgula 7 2 4 4 2" xfId="12409"/>
    <cellStyle name="Vírgula 7 2 4 5" xfId="10360"/>
    <cellStyle name="Vírgula 7 2 5" xfId="4630"/>
    <cellStyle name="Vírgula 7 2 5 2" xfId="12907"/>
    <cellStyle name="Vírgula 7 2 6" xfId="6659"/>
    <cellStyle name="Vírgula 7 2 6 2" xfId="14936"/>
    <cellStyle name="Vírgula 7 2 7" xfId="2583"/>
    <cellStyle name="Vírgula 7 2 7 2" xfId="10860"/>
    <cellStyle name="Vírgula 7 2 8" xfId="8813"/>
    <cellStyle name="Vírgula 7 3" xfId="1127"/>
    <cellStyle name="Vírgula 7 3 2" xfId="5219"/>
    <cellStyle name="Vírgula 7 3 2 2" xfId="13496"/>
    <cellStyle name="Vírgula 7 3 3" xfId="7244"/>
    <cellStyle name="Vírgula 7 3 3 2" xfId="15521"/>
    <cellStyle name="Vírgula 7 3 4" xfId="3184"/>
    <cellStyle name="Vírgula 7 3 4 2" xfId="11461"/>
    <cellStyle name="Vírgula 7 3 5" xfId="9412"/>
    <cellStyle name="Vírgula 7 4" xfId="619"/>
    <cellStyle name="Vírgula 7 4 2" xfId="4725"/>
    <cellStyle name="Vírgula 7 4 2 2" xfId="13002"/>
    <cellStyle name="Vírgula 7 4 3" xfId="6750"/>
    <cellStyle name="Vírgula 7 4 3 2" xfId="15027"/>
    <cellStyle name="Vírgula 7 4 4" xfId="2680"/>
    <cellStyle name="Vírgula 7 4 4 2" xfId="10957"/>
    <cellStyle name="Vírgula 7 4 5" xfId="8909"/>
    <cellStyle name="Vírgula 7 5" xfId="1671"/>
    <cellStyle name="Vírgula 7 5 2" xfId="5758"/>
    <cellStyle name="Vírgula 7 5 2 2" xfId="14035"/>
    <cellStyle name="Vírgula 7 5 3" xfId="7758"/>
    <cellStyle name="Vírgula 7 5 3 2" xfId="16035"/>
    <cellStyle name="Vírgula 7 5 4" xfId="3724"/>
    <cellStyle name="Vírgula 7 5 4 2" xfId="12001"/>
    <cellStyle name="Vírgula 7 5 5" xfId="9952"/>
    <cellStyle name="Vírgula 7 6" xfId="4221"/>
    <cellStyle name="Vírgula 7 6 2" xfId="12498"/>
    <cellStyle name="Vírgula 7 7" xfId="6252"/>
    <cellStyle name="Vírgula 7 7 2" xfId="14529"/>
    <cellStyle name="Vírgula 7 8" xfId="2171"/>
    <cellStyle name="Vírgula 7 8 2" xfId="10448"/>
    <cellStyle name="Vírgula 7 9" xfId="8403"/>
    <cellStyle name="Vírgula 8" xfId="603"/>
    <cellStyle name="Vírgula 8 2" xfId="604"/>
    <cellStyle name="Vírgula 8 2 2" xfId="1625"/>
    <cellStyle name="Vírgula 8 2 2 2" xfId="5712"/>
    <cellStyle name="Vírgula 8 2 2 2 2" xfId="13989"/>
    <cellStyle name="Vírgula 8 2 2 3" xfId="7732"/>
    <cellStyle name="Vírgula 8 2 2 3 2" xfId="16009"/>
    <cellStyle name="Vírgula 8 2 2 4" xfId="3678"/>
    <cellStyle name="Vírgula 8 2 2 4 2" xfId="11955"/>
    <cellStyle name="Vírgula 8 2 2 5" xfId="9906"/>
    <cellStyle name="Vírgula 8 2 3" xfId="1119"/>
    <cellStyle name="Vírgula 8 2 3 2" xfId="5211"/>
    <cellStyle name="Vírgula 8 2 3 2 2" xfId="13488"/>
    <cellStyle name="Vírgula 8 2 3 3" xfId="7236"/>
    <cellStyle name="Vírgula 8 2 3 3 2" xfId="15513"/>
    <cellStyle name="Vírgula 8 2 3 4" xfId="3176"/>
    <cellStyle name="Vírgula 8 2 3 4 2" xfId="11453"/>
    <cellStyle name="Vírgula 8 2 3 5" xfId="9404"/>
    <cellStyle name="Vírgula 8 2 4" xfId="2159"/>
    <cellStyle name="Vírgula 8 2 4 2" xfId="6244"/>
    <cellStyle name="Vírgula 8 2 4 2 2" xfId="14521"/>
    <cellStyle name="Vírgula 8 2 4 3" xfId="8244"/>
    <cellStyle name="Vírgula 8 2 4 3 2" xfId="16521"/>
    <cellStyle name="Vírgula 8 2 4 4" xfId="4212"/>
    <cellStyle name="Vírgula 8 2 4 4 2" xfId="12489"/>
    <cellStyle name="Vírgula 8 2 4 5" xfId="10440"/>
    <cellStyle name="Vírgula 8 2 5" xfId="4712"/>
    <cellStyle name="Vírgula 8 2 5 2" xfId="12989"/>
    <cellStyle name="Vírgula 8 2 6" xfId="6738"/>
    <cellStyle name="Vírgula 8 2 6 2" xfId="15015"/>
    <cellStyle name="Vírgula 8 2 7" xfId="2668"/>
    <cellStyle name="Vírgula 8 2 7 2" xfId="10945"/>
    <cellStyle name="Vírgula 8 2 8" xfId="8897"/>
    <cellStyle name="Vírgula 8 3" xfId="1624"/>
    <cellStyle name="Vírgula 8 3 2" xfId="5711"/>
    <cellStyle name="Vírgula 8 3 2 2" xfId="13988"/>
    <cellStyle name="Vírgula 8 3 3" xfId="7731"/>
    <cellStyle name="Vírgula 8 3 3 2" xfId="16008"/>
    <cellStyle name="Vírgula 8 3 4" xfId="3677"/>
    <cellStyle name="Vírgula 8 3 4 2" xfId="11954"/>
    <cellStyle name="Vírgula 8 3 5" xfId="9905"/>
    <cellStyle name="Vírgula 8 4" xfId="1118"/>
    <cellStyle name="Vírgula 8 4 2" xfId="5210"/>
    <cellStyle name="Vírgula 8 4 2 2" xfId="13487"/>
    <cellStyle name="Vírgula 8 4 3" xfId="7235"/>
    <cellStyle name="Vírgula 8 4 3 2" xfId="15512"/>
    <cellStyle name="Vírgula 8 4 4" xfId="3175"/>
    <cellStyle name="Vírgula 8 4 4 2" xfId="11452"/>
    <cellStyle name="Vírgula 8 4 5" xfId="9403"/>
    <cellStyle name="Vírgula 8 5" xfId="2158"/>
    <cellStyle name="Vírgula 8 5 2" xfId="6243"/>
    <cellStyle name="Vírgula 8 5 2 2" xfId="14520"/>
    <cellStyle name="Vírgula 8 5 3" xfId="8243"/>
    <cellStyle name="Vírgula 8 5 3 2" xfId="16520"/>
    <cellStyle name="Vírgula 8 5 4" xfId="4211"/>
    <cellStyle name="Vírgula 8 5 4 2" xfId="12488"/>
    <cellStyle name="Vírgula 8 5 5" xfId="10439"/>
    <cellStyle name="Vírgula 8 6" xfId="4711"/>
    <cellStyle name="Vírgula 8 6 2" xfId="12988"/>
    <cellStyle name="Vírgula 8 7" xfId="6737"/>
    <cellStyle name="Vírgula 8 7 2" xfId="15014"/>
    <cellStyle name="Vírgula 8 8" xfId="2667"/>
    <cellStyle name="Vírgula 8 8 2" xfId="10944"/>
    <cellStyle name="Vírgula 8 9" xfId="8896"/>
    <cellStyle name="Vírgula 9" xfId="605"/>
    <cellStyle name="Vírgula 9 2" xfId="1626"/>
    <cellStyle name="Vírgula 9 2 2" xfId="5713"/>
    <cellStyle name="Vírgula 9 2 2 2" xfId="13990"/>
    <cellStyle name="Vírgula 9 2 3" xfId="7733"/>
    <cellStyle name="Vírgula 9 2 3 2" xfId="16010"/>
    <cellStyle name="Vírgula 9 2 4" xfId="3679"/>
    <cellStyle name="Vírgula 9 2 4 2" xfId="11956"/>
    <cellStyle name="Vírgula 9 2 5" xfId="9907"/>
    <cellStyle name="Vírgula 9 3" xfId="1120"/>
    <cellStyle name="Vírgula 9 3 2" xfId="5212"/>
    <cellStyle name="Vírgula 9 3 2 2" xfId="13489"/>
    <cellStyle name="Vírgula 9 3 3" xfId="7237"/>
    <cellStyle name="Vírgula 9 3 3 2" xfId="15514"/>
    <cellStyle name="Vírgula 9 3 4" xfId="3177"/>
    <cellStyle name="Vírgula 9 3 4 2" xfId="11454"/>
    <cellStyle name="Vírgula 9 3 5" xfId="9405"/>
    <cellStyle name="Vírgula 9 4" xfId="2160"/>
    <cellStyle name="Vírgula 9 4 2" xfId="6245"/>
    <cellStyle name="Vírgula 9 4 2 2" xfId="14522"/>
    <cellStyle name="Vírgula 9 4 3" xfId="8245"/>
    <cellStyle name="Vírgula 9 4 3 2" xfId="16522"/>
    <cellStyle name="Vírgula 9 4 4" xfId="4213"/>
    <cellStyle name="Vírgula 9 4 4 2" xfId="12490"/>
    <cellStyle name="Vírgula 9 4 5" xfId="10441"/>
    <cellStyle name="Vírgula 9 5" xfId="4713"/>
    <cellStyle name="Vírgula 9 5 2" xfId="12990"/>
    <cellStyle name="Vírgula 9 6" xfId="6739"/>
    <cellStyle name="Vírgula 9 6 2" xfId="15016"/>
    <cellStyle name="Vírgula 9 7" xfId="2669"/>
    <cellStyle name="Vírgula 9 7 2" xfId="10946"/>
    <cellStyle name="Vírgula 9 8" xfId="88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xmlns="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xmlns="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xmlns="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xmlns="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xmlns="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xmlns="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xmlns="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xmlns="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xmlns="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xmlns="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xmlns="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xmlns="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xmlns="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xmlns="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xmlns="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xmlns="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xmlns="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xmlns="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xmlns="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xmlns="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xmlns="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xmlns="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xmlns="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xmlns="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xmlns="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xmlns="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xmlns="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xmlns="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xmlns="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xmlns="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xmlns="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xmlns="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xmlns="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xmlns="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xmlns="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xmlns="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xmlns="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xmlns="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xmlns="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xmlns="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xmlns="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xmlns="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xmlns="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xmlns="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xmlns="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xmlns="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xmlns="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xmlns="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xmlns="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xmlns="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xmlns="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xmlns="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xmlns="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xmlns="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xmlns="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xmlns="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xmlns="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xmlns="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xmlns="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xmlns="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xmlns="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xmlns="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xmlns="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xmlns="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xmlns="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xmlns="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xmlns="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xmlns="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xmlns="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xmlns="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xmlns="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xmlns="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xmlns="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xmlns="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xmlns="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xmlns="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xmlns="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xmlns="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xmlns="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xmlns="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xmlns="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xmlns="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xmlns="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xmlns="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xmlns="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xmlns="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xmlns="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xmlns="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xmlns="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xmlns="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xmlns="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xmlns="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xmlns="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xmlns="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xmlns="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xmlns="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xmlns="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xmlns="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xmlns="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xmlns="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xmlns="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xmlns="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xmlns="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xmlns="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xmlns="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xmlns="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xmlns="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xmlns="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xmlns="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xmlns="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xmlns="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xmlns="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xmlns="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xmlns="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xmlns="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xmlns="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xmlns="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xmlns="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xmlns="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xmlns="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xmlns="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xmlns="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xmlns="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xmlns="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xmlns="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xmlns="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xmlns="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xmlns="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xmlns="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xmlns="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xmlns="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xmlns="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xmlns="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xmlns="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xmlns="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xmlns="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xmlns="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xmlns="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xmlns="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xmlns="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xmlns="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xmlns="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xmlns="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xmlns="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xmlns="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xmlns="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xmlns="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xmlns="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xmlns="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xmlns="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xmlns="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xmlns="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xmlns="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xmlns="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xmlns="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xmlns="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xmlns="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xmlns="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xmlns="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xmlns="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xmlns="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xmlns="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xmlns="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xmlns="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xmlns="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xmlns="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xmlns="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xmlns="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xmlns="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xmlns="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xmlns="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xmlns="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xmlns="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xmlns="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xmlns="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xmlns="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xmlns="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xmlns="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xmlns="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xmlns="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xmlns="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xmlns="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xmlns="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xmlns="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xmlns="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xmlns="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xmlns="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xmlns="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xmlns="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xmlns="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xmlns="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xmlns="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xmlns="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xmlns="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xmlns="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xmlns="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xmlns="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xmlns="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xmlns="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xmlns="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xmlns="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xmlns="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xmlns="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xmlns="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xmlns="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xmlns="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xmlns="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xmlns="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xmlns="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xmlns="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xmlns="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xmlns="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xmlns="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xmlns="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xmlns="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xmlns="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xmlns="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xmlns="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xmlns="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xmlns="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xmlns="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xmlns="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xmlns="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xmlns="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xmlns="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xmlns="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xmlns="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xmlns="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xmlns="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xmlns="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xmlns="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xmlns="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xmlns="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xmlns="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xmlns="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xmlns="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xmlns="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xmlns="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xmlns="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xmlns="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xmlns="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xmlns="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xmlns="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xmlns="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xmlns="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xmlns="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xmlns="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xmlns="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xmlns="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xmlns="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xmlns="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xmlns="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xmlns="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xmlns="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xmlns="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xmlns="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xmlns="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xmlns="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xmlns="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xmlns="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xmlns="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xmlns="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xmlns="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xmlns="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xmlns="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xmlns="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xmlns="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xmlns="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xmlns="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xmlns="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xmlns="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xmlns="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xmlns="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xmlns="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xmlns="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xmlns="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xmlns="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xmlns="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xmlns="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xmlns="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xmlns="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xmlns="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xmlns="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xmlns="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xmlns="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xmlns="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xmlns="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xmlns="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xmlns="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xmlns="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xmlns="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xmlns="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xmlns="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xmlns="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xmlns="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xmlns="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xmlns="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xmlns="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xmlns="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xmlns="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xmlns="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xmlns="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xmlns="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xmlns="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xmlns="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xmlns="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xmlns="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xmlns="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xmlns="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xmlns="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xmlns="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xmlns="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xmlns="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xmlns="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xmlns="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xmlns="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xmlns="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xmlns="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xmlns="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xmlns="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xmlns="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xmlns="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xmlns="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xmlns="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xmlns="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xmlns="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xmlns="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xmlns="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xmlns="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xmlns="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xmlns="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xmlns="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xmlns="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xmlns="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xmlns="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xmlns="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xmlns="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xmlns="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xmlns="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xmlns="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xmlns="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xmlns="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xmlns="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xmlns="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xmlns="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xmlns="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xmlns="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xmlns="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xmlns="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xmlns="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xmlns="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xmlns="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xmlns="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xmlns="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xmlns="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xmlns="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xmlns="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xmlns="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xmlns="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xmlns="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xmlns="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xmlns="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xmlns="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xmlns="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xmlns="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xmlns="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xmlns="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xmlns="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xmlns="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xmlns="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xmlns="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xmlns="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xmlns="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xmlns="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xmlns="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xmlns="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xmlns="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xmlns="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xmlns="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xmlns="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xmlns="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xmlns="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xmlns="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xmlns="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xmlns="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xmlns="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xmlns="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xmlns="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xmlns="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xmlns="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xmlns="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xmlns="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xmlns="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xmlns="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xmlns="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xmlns="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xmlns="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xmlns="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xmlns="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xmlns="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xmlns="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xmlns="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xmlns="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xmlns="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xmlns="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xmlns="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xmlns="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xmlns="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xmlns="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xmlns="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xmlns="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xmlns="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xmlns="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xmlns="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xmlns="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xmlns="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xmlns="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xmlns="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xmlns="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xmlns="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xmlns="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xmlns="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xmlns="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xmlns="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xmlns="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xmlns="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xmlns="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xmlns="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xmlns="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xmlns="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xmlns="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xmlns="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xmlns="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xmlns="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xmlns="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xmlns="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xmlns="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xmlns="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xmlns="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xmlns="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xmlns="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xmlns="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xmlns="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xmlns="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xmlns="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xmlns="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xmlns="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xmlns="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xmlns="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xmlns="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xmlns="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xmlns="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xmlns="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xmlns="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xmlns="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xmlns="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xmlns="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xmlns="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xmlns="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xmlns="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xmlns="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xmlns="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xmlns="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xmlns="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xmlns="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xmlns="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xmlns="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xmlns="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xmlns="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xmlns="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xmlns="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xmlns="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xmlns="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xmlns="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xmlns="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xmlns="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xmlns="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xmlns="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xmlns="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xmlns="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xmlns="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xmlns="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xmlns="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xmlns="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xmlns="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xmlns="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xmlns="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xmlns="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xmlns="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xmlns="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xmlns="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xmlns="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xmlns="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xmlns="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xmlns="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xmlns="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xmlns="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xmlns="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xmlns="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xmlns="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xmlns="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xmlns="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xmlns="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xmlns="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xmlns="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xmlns="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xmlns="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xmlns="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xmlns="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xmlns="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xmlns="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xmlns="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xmlns="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xmlns="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xmlns="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xmlns="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xmlns="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xmlns="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xmlns="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xmlns="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xmlns="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xmlns="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xmlns="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xmlns="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xmlns="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xmlns="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xmlns="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xmlns="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xmlns="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xmlns="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xmlns="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xmlns="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xmlns="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xmlns="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xmlns="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xmlns="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xmlns="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xmlns="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xmlns="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xmlns="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xmlns="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xmlns="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xmlns="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xmlns="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xmlns="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xmlns="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xmlns="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xmlns="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xmlns="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xmlns="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xmlns="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xmlns="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xmlns="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xmlns="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xmlns="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xmlns="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xmlns="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xmlns="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xmlns="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xmlns="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xmlns="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xmlns="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xmlns="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xmlns="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xmlns="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xmlns="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xmlns="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xmlns="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xmlns="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xmlns="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xmlns="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xmlns="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xmlns="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xmlns="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xmlns="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xmlns="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xmlns="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xmlns="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xmlns="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xmlns="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xmlns="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xmlns="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xmlns="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xmlns="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xmlns="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xmlns="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xmlns="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xmlns="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xmlns="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xmlns="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xmlns="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xmlns="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xmlns="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xmlns="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xmlns="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xmlns="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xmlns="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xmlns="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xmlns="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xmlns="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xmlns="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xmlns="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xmlns="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xmlns="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xmlns="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xmlns="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xmlns="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xmlns="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xmlns="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xmlns="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xmlns="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xmlns="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xmlns="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xmlns="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xmlns="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xmlns="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xmlns="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xmlns="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xmlns="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xmlns="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xmlns="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xmlns="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xmlns="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xmlns="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xmlns="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xmlns="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xmlns="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xmlns="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xmlns="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xmlns="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xmlns="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xmlns="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xmlns="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xmlns="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xmlns="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xmlns="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xmlns="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xmlns="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xmlns="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xmlns="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xmlns="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xmlns="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xmlns="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xmlns="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xmlns="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xmlns="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xmlns="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xmlns="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xmlns="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xmlns="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xmlns="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xmlns="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xmlns="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xmlns="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xmlns="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xmlns="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xmlns="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xmlns="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xmlns="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xmlns="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xmlns="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xmlns="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xmlns="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xmlns="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xmlns="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xmlns="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xmlns="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xmlns="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xmlns="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xmlns="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xmlns="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xmlns="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xmlns="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xmlns="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xmlns="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xmlns="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xmlns="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xmlns="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xmlns="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xmlns="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xmlns="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xmlns="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xmlns="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xmlns="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xmlns="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xmlns="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xmlns="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xmlns="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xmlns="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xmlns="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xmlns="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xmlns="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xmlns="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xmlns="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xmlns="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xmlns="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xmlns="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xmlns="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xmlns="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xmlns="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xmlns="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xmlns="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xmlns="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xmlns="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xmlns="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xmlns="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xmlns="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xmlns="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xmlns="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xmlns="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xmlns="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xmlns="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xmlns="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xmlns="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xmlns="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xmlns="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xmlns="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xmlns="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xmlns="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xmlns="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xmlns="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xmlns="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xmlns="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xmlns="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xmlns="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xmlns="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xmlns="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xmlns="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xmlns="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xmlns="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xmlns="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xmlns="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xmlns="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xmlns="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xmlns="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xmlns="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xmlns="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xmlns="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xmlns="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xmlns="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xmlns="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xmlns="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xmlns="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xmlns="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xmlns="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xmlns="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xmlns="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xmlns="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xmlns="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xmlns="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xmlns="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xmlns="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xmlns="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xmlns="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xmlns="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xmlns="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xmlns="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xmlns="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xmlns="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xmlns="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xmlns="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xmlns="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xmlns="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xmlns="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xmlns="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xmlns="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xmlns="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xmlns="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xmlns="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xmlns="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xmlns="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xmlns="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xmlns="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xmlns="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xmlns="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xmlns="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xmlns="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xmlns="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xmlns="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xmlns="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xmlns="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xmlns="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xmlns="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xmlns="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xmlns="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xmlns="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xmlns="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xmlns="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xmlns="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xmlns="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xmlns="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xmlns="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xmlns="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xmlns="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xmlns="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xmlns="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xmlns="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xmlns="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xmlns="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xmlns="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xmlns="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xmlns="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xmlns="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xmlns="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xmlns="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xmlns="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xmlns="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xmlns="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xmlns="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xmlns="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xmlns="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xmlns="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xmlns="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xmlns="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xmlns="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xmlns="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xmlns="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xmlns="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xmlns="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xmlns="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xmlns="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xmlns="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xmlns="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xmlns="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xmlns="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xmlns="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xmlns="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xmlns="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xmlns="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xmlns="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xmlns="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xmlns="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xmlns="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xmlns="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xmlns="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xmlns="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xmlns="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xmlns="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xmlns="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xmlns="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xmlns="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xmlns="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xmlns="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xmlns="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xmlns="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xmlns="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xmlns="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xmlns="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xmlns="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xmlns="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xmlns="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xmlns="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xmlns="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xmlns="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xmlns="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xmlns="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xmlns="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xmlns="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xmlns="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xmlns="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xmlns="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xmlns="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xmlns="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xmlns="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xmlns="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xmlns="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xmlns="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xmlns="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xmlns="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xmlns="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xmlns="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xmlns="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xmlns="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xmlns="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xmlns="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xmlns="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xmlns="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xmlns="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xmlns="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xmlns="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xmlns="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xmlns="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xmlns="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xmlns="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xmlns="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xmlns="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xmlns="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xmlns="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xmlns="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xmlns="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xmlns="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xmlns="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xmlns="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xmlns="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xmlns="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xmlns="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xmlns="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xmlns="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xmlns="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xmlns="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xmlns="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xmlns="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xmlns="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xmlns="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xmlns="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xmlns="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xmlns="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xmlns="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xmlns="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xmlns="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xmlns="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xmlns="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xmlns="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xmlns="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xmlns="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xmlns="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xmlns="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xmlns="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xmlns="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xmlns="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xmlns="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xmlns="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xmlns="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xmlns="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xmlns="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xmlns="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xmlns="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xmlns="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xmlns="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xmlns="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xmlns="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xmlns="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xmlns="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xmlns="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xmlns="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xmlns="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xmlns="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xmlns="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xmlns="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xmlns="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xmlns="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xmlns="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xmlns="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xmlns="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xmlns="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xmlns="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xmlns="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xmlns="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xmlns="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xmlns="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xmlns="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xmlns="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xmlns="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xmlns="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xmlns="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xmlns="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xmlns="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xmlns="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xmlns="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xmlns="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xmlns="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xmlns="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xmlns="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xmlns="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xmlns="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xmlns="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xmlns="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xmlns="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xmlns="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xmlns="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xmlns="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xmlns="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xmlns="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xmlns="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xmlns="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xmlns="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xmlns="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xmlns="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xmlns="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xmlns="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xmlns="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xmlns="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xmlns="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xmlns="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xmlns="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xmlns="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xmlns="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xmlns="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xmlns="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xmlns="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xmlns="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xmlns="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xmlns="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xmlns="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xmlns="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xmlns="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xmlns="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xmlns="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xmlns="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xmlns="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xmlns="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xmlns="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xmlns="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xmlns="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xmlns="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xmlns="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xmlns="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xmlns="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xmlns="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xmlns="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xmlns="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xmlns="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xmlns="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xmlns="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xmlns="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xmlns="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xmlns="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xmlns="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xmlns="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xmlns="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xmlns="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xmlns="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xmlns="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xmlns="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xmlns="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xmlns="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xmlns="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xmlns="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xmlns="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xmlns="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xmlns="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xmlns="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xmlns="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xmlns="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xmlns="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xmlns="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xmlns="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xmlns="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xmlns="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xmlns="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xmlns="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xmlns="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xmlns="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xmlns="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xmlns="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xmlns="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xmlns="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xmlns="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xmlns="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xmlns="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xmlns="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xmlns="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xmlns="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xmlns="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xmlns="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xmlns="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xmlns="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xmlns="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xmlns="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xmlns="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xmlns="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xmlns="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xmlns="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xmlns="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xmlns="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xmlns="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xmlns="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xmlns="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xmlns="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xmlns="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xmlns="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xmlns="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xmlns="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xmlns="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xmlns="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xmlns="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xmlns="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xmlns="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xmlns="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xmlns="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xmlns="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xmlns="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xmlns="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xmlns="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xmlns="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xmlns="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xmlns="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xmlns="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xmlns="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xmlns="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xmlns="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xmlns="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xmlns="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xmlns="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xmlns="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xmlns="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xmlns="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xmlns="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xmlns="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xmlns="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xmlns="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xmlns="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xmlns="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xmlns="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xmlns="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xmlns="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xmlns="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xmlns="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xmlns="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xmlns="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xmlns="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xmlns="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xmlns="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xmlns="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xmlns="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xmlns="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xmlns="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xmlns="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xmlns="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xmlns="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xmlns="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xmlns="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xmlns="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xmlns="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xmlns="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xmlns="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xmlns="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xmlns="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xmlns="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xmlns="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xmlns="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xmlns="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xmlns="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xmlns="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xmlns="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xmlns="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xmlns="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xmlns="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xmlns="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xmlns="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xmlns="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xmlns="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xmlns="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xmlns="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xmlns="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xmlns="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xmlns="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xmlns="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xmlns="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xmlns="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xmlns="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xmlns="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xmlns="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xmlns="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xmlns="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xmlns="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xmlns="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xmlns="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xmlns="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xmlns="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xmlns="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xmlns="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xmlns="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xmlns="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xmlns="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xmlns="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xmlns="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xmlns="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xmlns="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xmlns="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xmlns="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xmlns="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xmlns="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xmlns="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xmlns="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xmlns="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xmlns="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xmlns="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xmlns="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xmlns="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xmlns="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xmlns="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xmlns="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xmlns="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xmlns="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xmlns="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xmlns="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xmlns="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xmlns="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xmlns="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xmlns="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xmlns="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xmlns="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xmlns="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xmlns="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xmlns="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xmlns="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xmlns="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xmlns="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xmlns="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xmlns="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xmlns="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xmlns="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xmlns="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xmlns="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xmlns="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xmlns="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xmlns="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xmlns="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xmlns="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xmlns="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xmlns="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xmlns="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xmlns="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xmlns="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xmlns="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xmlns="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xmlns="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xmlns="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xmlns="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xmlns="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xmlns="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xmlns="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xmlns="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xmlns="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xmlns="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xmlns="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xmlns="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xmlns="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xmlns="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xmlns="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xmlns="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xmlns="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xmlns="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xmlns="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xmlns="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xmlns="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xmlns="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xmlns="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xmlns="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xmlns="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xmlns="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xmlns="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xmlns="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xmlns="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xmlns="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xmlns="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xmlns="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xmlns="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xmlns="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xmlns="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xmlns="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xmlns="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xmlns="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xmlns="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xmlns="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xmlns="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xmlns="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xmlns="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xmlns="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xmlns="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xmlns="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xmlns="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xmlns="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xmlns="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xmlns="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xmlns="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xmlns="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xmlns="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xmlns="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xmlns="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xmlns="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xmlns="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xmlns="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xmlns="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xmlns="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xmlns="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xmlns="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xmlns="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xmlns="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xmlns="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xmlns="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xmlns="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xmlns="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xmlns="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xmlns="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xmlns="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xmlns="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xmlns="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xmlns="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xmlns="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xmlns="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xmlns="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xmlns="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xmlns="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xmlns="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xmlns="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xmlns="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xmlns="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xmlns="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xmlns="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xmlns="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xmlns="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xmlns="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xmlns="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xmlns="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xmlns="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xmlns="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xmlns="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xmlns="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xmlns="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xmlns="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xmlns="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xmlns="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xmlns="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xmlns="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xmlns="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xmlns="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xmlns="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xmlns="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xmlns="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xmlns="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xmlns="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xmlns="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xmlns="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xmlns="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xmlns="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xmlns="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xmlns="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xmlns="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xmlns="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xmlns="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xmlns="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xmlns="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xmlns="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xmlns="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xmlns="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xmlns="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xmlns="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xmlns="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xmlns="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xmlns="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xmlns="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xmlns="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xmlns="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xmlns="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xmlns="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xmlns="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xmlns="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xmlns="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xmlns="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xmlns="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xmlns="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xmlns="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xmlns="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xmlns="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xmlns="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xmlns="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xmlns="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xmlns="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xmlns="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xmlns="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xmlns="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xmlns="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xmlns="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xmlns="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xmlns="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xmlns="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xmlns="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xmlns="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xmlns="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xmlns="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xmlns="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xmlns="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xmlns="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xmlns="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xmlns="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xmlns="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xmlns="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xmlns="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xmlns="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xmlns="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xmlns="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xmlns="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xmlns="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xmlns="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xmlns="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xmlns="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xmlns="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xmlns="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xmlns="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xmlns="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xmlns="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xmlns="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xmlns="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xmlns="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xmlns="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xmlns="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xmlns="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xmlns="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xmlns="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xmlns="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xmlns="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xmlns="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xmlns="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xmlns="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xmlns="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xmlns="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xmlns="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xmlns="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xmlns="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xmlns="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xmlns="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xmlns="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xmlns="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xmlns="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xmlns="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xmlns="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xmlns="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xmlns="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xmlns="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xmlns="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xmlns="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xmlns="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xmlns="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xmlns="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xmlns="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xmlns="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xmlns="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xmlns="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xmlns="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xmlns="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xmlns="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xmlns="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xmlns="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xmlns="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xmlns="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xmlns="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xmlns="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xmlns="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xmlns="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xmlns="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xmlns="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xmlns="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xmlns="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xmlns="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xmlns="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xmlns="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xmlns="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xmlns="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xmlns="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xmlns="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xmlns="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xmlns="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xmlns="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xmlns="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xmlns="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xmlns="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xmlns="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xmlns="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xmlns="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xmlns="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xmlns="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xmlns="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xmlns="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xmlns="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xmlns="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xmlns="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xmlns="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xmlns="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xmlns="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xmlns="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xmlns="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xmlns="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xmlns="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xmlns="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xmlns="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xmlns="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xmlns="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xmlns="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xmlns="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xmlns="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xmlns="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xmlns="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xmlns="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xmlns="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xmlns="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xmlns="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xmlns="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xmlns="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xmlns="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xmlns="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xmlns="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xmlns="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xmlns="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xmlns="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xmlns="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xmlns="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xmlns="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xmlns="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xmlns="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xmlns="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xmlns="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xmlns="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xmlns="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xmlns="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xmlns="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xmlns="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xmlns="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xmlns="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xmlns="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xmlns="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xmlns="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xmlns="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xmlns="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xmlns="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xmlns="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xmlns="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xmlns="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xmlns="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xmlns="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xmlns="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xmlns="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xmlns="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xmlns="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xmlns="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xmlns="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xmlns="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xmlns="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xmlns="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xmlns="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xmlns="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xmlns="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xmlns="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xmlns="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xmlns="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xmlns="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xmlns="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xmlns="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xmlns="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xmlns="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xmlns="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xmlns="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xmlns="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xmlns="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xmlns="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xmlns="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xmlns="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xmlns="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xmlns="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xmlns="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xmlns="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xmlns="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xmlns="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xmlns="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xmlns="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xmlns="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xmlns="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xmlns="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xmlns="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xmlns="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xmlns="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xmlns="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xmlns="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xmlns="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xmlns="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xmlns="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xmlns="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xmlns="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xmlns="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xmlns="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xmlns="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xmlns="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xmlns="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xmlns="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xmlns="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xmlns="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xmlns="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xmlns="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xmlns="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xmlns="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xmlns="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xmlns="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xmlns="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xmlns="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xmlns="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xmlns="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xmlns="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xmlns="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xmlns="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xmlns="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xmlns="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xmlns="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xmlns="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xmlns="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xmlns="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xmlns="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xmlns="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xmlns="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xmlns="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xmlns="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xmlns="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xmlns="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xmlns="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xmlns="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xmlns="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xmlns="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xmlns="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xmlns="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xmlns="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xmlns="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xmlns="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xmlns="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xmlns="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xmlns="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xmlns="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xmlns="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xmlns="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xmlns="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xmlns="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xmlns="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xmlns="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xmlns="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xmlns="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xmlns="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xmlns="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xmlns="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xmlns="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xmlns="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xmlns="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xmlns="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xmlns="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xmlns="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xmlns="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xmlns="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xmlns="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xmlns="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xmlns="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xmlns="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xmlns="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xmlns="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xmlns="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xmlns="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xmlns="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xmlns="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xmlns="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xmlns="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xmlns="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xmlns="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xmlns="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xmlns="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xmlns="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xmlns="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xmlns="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xmlns="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xmlns="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xmlns="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xmlns="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xmlns="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xmlns="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xmlns="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xmlns="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xmlns="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xmlns="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xmlns="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xmlns="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xmlns="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xmlns="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xmlns="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xmlns="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xmlns="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xmlns="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xmlns="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xmlns="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xmlns="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xmlns="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xmlns="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xmlns="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xmlns="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xmlns="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xmlns="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xmlns="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xmlns="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xmlns="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xmlns="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xmlns="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xmlns="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xmlns="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xmlns="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xmlns="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xmlns="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xmlns="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xmlns="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xmlns="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xmlns="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xmlns="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xmlns="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xmlns="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xmlns="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xmlns="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xmlns="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xmlns="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xmlns="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xmlns="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xmlns="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xmlns="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xmlns="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xmlns="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xmlns="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xmlns="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xmlns="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xmlns="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xmlns="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xmlns="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xmlns="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xmlns="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xmlns="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xmlns="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xmlns="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xmlns="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xmlns="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xmlns="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xmlns="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xmlns="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xmlns="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xmlns="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xmlns="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xmlns="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xmlns="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xmlns="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xmlns="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xmlns="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xmlns="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xmlns="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xmlns="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xmlns="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xmlns="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xmlns="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xmlns="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xmlns="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xmlns="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xmlns="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xmlns="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xmlns="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xmlns="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xmlns="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xmlns="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xmlns="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xmlns="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xmlns="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xmlns="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xmlns="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xmlns="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xmlns="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xmlns="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xmlns="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xmlns="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xmlns="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xmlns="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xmlns="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xmlns="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xmlns="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xmlns="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xmlns="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xmlns="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xmlns="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xmlns="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xmlns="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xmlns="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xmlns="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xmlns="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xmlns="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xmlns="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xmlns="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xmlns="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xmlns="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xmlns="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xmlns="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xmlns="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xmlns="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xmlns="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xmlns="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xmlns="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xmlns="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xmlns="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xmlns="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xmlns="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xmlns="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xmlns="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xmlns="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xmlns="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xmlns="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xmlns="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xmlns="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xmlns="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xmlns="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xmlns="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xmlns="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xmlns="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xmlns="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xmlns="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xmlns="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xmlns="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xmlns="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xmlns="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xmlns="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xmlns="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xmlns="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xmlns="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xmlns="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xmlns="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xmlns="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xmlns="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xmlns="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xmlns="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xmlns="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xmlns="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xmlns="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xmlns="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xmlns="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xmlns="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xmlns="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xmlns="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xmlns="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xmlns="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xmlns="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xmlns="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xmlns="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xmlns="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xmlns="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xmlns="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xmlns="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xmlns="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xmlns="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xmlns="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xmlns="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xmlns="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xmlns="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xmlns="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xmlns="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xmlns="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xmlns="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xmlns="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xmlns="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xmlns="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xmlns="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xmlns="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xmlns="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xmlns="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xmlns="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xmlns="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xmlns="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xmlns="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xmlns="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xmlns="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xmlns="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xmlns="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xmlns="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xmlns="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xmlns="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xmlns="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xmlns="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xmlns="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xmlns="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xmlns="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xmlns="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xmlns="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xmlns="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xmlns="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xmlns="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xmlns="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xmlns="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xmlns="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xmlns="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xmlns="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xmlns="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xmlns="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xmlns="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xmlns="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xmlns="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xmlns="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xmlns="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xmlns="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xmlns="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xmlns="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xmlns="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xmlns="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xmlns="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xmlns="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xmlns="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xmlns="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xmlns="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xmlns="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xmlns="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xmlns="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xmlns="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xmlns="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xmlns="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xmlns="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xmlns="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xmlns="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xmlns="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xmlns="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xmlns="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xmlns="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xmlns="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xmlns="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xmlns="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xmlns="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xmlns="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xmlns="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xmlns="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xmlns="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xmlns="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xmlns="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xmlns="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xmlns="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xmlns="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xmlns="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xmlns="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xmlns="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xmlns="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xmlns="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xmlns="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xmlns="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xmlns="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xmlns="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xmlns="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xmlns="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xmlns="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xmlns="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xmlns="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xmlns="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xmlns="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xmlns="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xmlns="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xmlns="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xmlns="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xmlns="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xmlns="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xmlns="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xmlns="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xmlns="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xmlns="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xmlns="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xmlns="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xmlns="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xmlns="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xmlns="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xmlns="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xmlns="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xmlns="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xmlns="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xmlns="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xmlns="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xmlns="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xmlns="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xmlns="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xmlns="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xmlns="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xmlns="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xmlns="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xmlns="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xmlns="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xmlns="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xmlns="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xmlns="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xmlns="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xmlns="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xmlns="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xmlns="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xmlns="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xmlns="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xmlns="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xmlns="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xmlns="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xmlns="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xmlns="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xmlns="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xmlns="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xmlns="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xmlns="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xmlns="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xmlns="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xmlns="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xmlns="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xmlns="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xmlns="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xmlns="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xmlns="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xmlns="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xmlns="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xmlns="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xmlns="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xmlns="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xmlns="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xmlns="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xmlns="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xmlns="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xmlns="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xmlns="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xmlns="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xmlns="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xmlns="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xmlns="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xmlns="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xmlns="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xmlns="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xmlns="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xmlns="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xmlns="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xmlns="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xmlns="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xmlns="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xmlns="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xmlns="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xmlns="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xmlns="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xmlns="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xmlns="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xmlns="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xmlns="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xmlns="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xmlns="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xmlns="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xmlns="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xmlns="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xmlns="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xmlns="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xmlns="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xmlns="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xmlns="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xmlns="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xmlns="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xmlns="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xmlns="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xmlns="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xmlns="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xmlns="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xmlns="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xmlns="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xmlns="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xmlns="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xmlns="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xmlns="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xmlns="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xmlns="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xmlns="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xmlns="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xmlns="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xmlns="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xmlns="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xmlns="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xmlns="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xmlns="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xmlns="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xmlns="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xmlns="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xmlns="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xmlns="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xmlns="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xmlns="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xmlns="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xmlns="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xmlns="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xmlns="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xmlns="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xmlns="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xmlns="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xmlns="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xmlns="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xmlns="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xmlns="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xmlns="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xmlns="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xmlns="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xmlns="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xmlns="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xmlns="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xmlns="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xmlns="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xmlns="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xmlns="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xmlns="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xmlns="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xmlns="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xmlns="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xmlns="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xmlns="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xmlns="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xmlns="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xmlns="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xmlns="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xmlns="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xmlns="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xmlns="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xmlns="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xmlns="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xmlns="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xmlns="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xmlns="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xmlns="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xmlns="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xmlns="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xmlns="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xmlns="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xmlns="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xmlns="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xmlns="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xmlns="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xmlns="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xmlns="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xmlns="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xmlns="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xmlns="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xmlns="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xmlns="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xmlns="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xmlns="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xmlns="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xmlns="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xmlns="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xmlns="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xmlns="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xmlns="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xmlns="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xmlns="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xmlns="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xmlns="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xmlns="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xmlns="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xmlns="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xmlns="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xmlns="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xmlns="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xmlns="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xmlns="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xmlns="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xmlns="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xmlns="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xmlns="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xmlns="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xmlns="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xmlns="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xmlns="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xmlns="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xmlns="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xmlns="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xmlns="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xmlns="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xmlns="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xmlns="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xmlns="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xmlns="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xmlns="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xmlns="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xmlns="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xmlns="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xmlns="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xmlns="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xmlns="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xmlns="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xmlns="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xmlns="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xmlns="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xmlns="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xmlns="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xmlns="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xmlns="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xmlns="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xmlns="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xmlns="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xmlns="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xmlns="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xmlns="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xmlns="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xmlns="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xmlns="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xmlns="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xmlns="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xmlns="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xmlns="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xmlns="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xmlns="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xmlns="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xmlns="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xmlns="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xmlns="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xmlns="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xmlns="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xmlns="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xmlns="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xmlns="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xmlns="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xmlns="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xmlns="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xmlns="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xmlns="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xmlns="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xmlns="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xmlns="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xmlns="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xmlns="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xmlns="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xmlns="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xmlns="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xmlns="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xmlns="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xmlns="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xmlns="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xmlns="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xmlns="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xmlns="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xmlns="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xmlns="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xmlns="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xmlns="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xmlns="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xmlns="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xmlns="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xmlns="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xmlns="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xmlns="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xmlns="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xmlns="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xmlns="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xmlns="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xmlns="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xmlns="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xmlns="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xmlns="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xmlns="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xmlns="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xmlns="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xmlns="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xmlns="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xmlns="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xmlns="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xmlns="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xmlns="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xmlns="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xmlns="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xmlns="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xmlns="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xmlns="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xmlns="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xmlns="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xmlns="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xmlns="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xmlns="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xmlns="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xmlns="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xmlns="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xmlns="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xmlns="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xmlns="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xmlns="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xmlns="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xmlns="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xmlns="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xmlns="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xmlns="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xmlns="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xmlns="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xmlns="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xmlns="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xmlns="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xmlns="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xmlns="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xmlns="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xmlns="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xmlns="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xmlns="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xmlns="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xmlns="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xmlns="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xmlns="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xmlns="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xmlns="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xmlns="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xmlns="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xmlns="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xmlns="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xmlns="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xmlns="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xmlns="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xmlns="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xmlns="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xmlns="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xmlns="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xmlns="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xmlns="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xmlns="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xmlns="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xmlns="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xmlns="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xmlns="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xmlns="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xmlns="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xmlns="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xmlns="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xmlns="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xmlns="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xmlns="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xmlns="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xmlns="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xmlns="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xmlns="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xmlns="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xmlns="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xmlns="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xmlns="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xmlns="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xmlns="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xmlns="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xmlns="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xmlns="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xmlns="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xmlns="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xmlns="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xmlns="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xmlns="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xmlns="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xmlns="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xmlns="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xmlns="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xmlns="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xmlns="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xmlns="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xmlns="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xmlns="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xmlns="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xmlns="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xmlns="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xmlns="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xmlns="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xmlns="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xmlns="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xmlns="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xmlns="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xmlns="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xmlns="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xmlns="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xmlns="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xmlns="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xmlns="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xmlns="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xmlns="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xmlns="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xmlns="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xmlns="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xmlns="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xmlns="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xmlns="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xmlns="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xmlns="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xmlns="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xmlns="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xmlns="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xmlns="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xmlns="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xmlns="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xmlns="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xmlns="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xmlns="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xmlns="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xmlns="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xmlns="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xmlns="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xmlns="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xmlns="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xmlns="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xmlns="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xmlns="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xmlns="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xmlns="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xmlns="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xmlns="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xmlns="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xmlns="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xmlns="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xmlns="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xmlns="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xmlns="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xmlns="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xmlns="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xmlns="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xmlns="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xmlns="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xmlns="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xmlns="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xmlns="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xmlns="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xmlns="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xmlns="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xmlns="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xmlns="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xmlns="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xmlns="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xmlns="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xmlns="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xmlns="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xmlns="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xmlns="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xmlns="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xmlns="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xmlns="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xmlns="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xmlns="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xmlns="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xmlns="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xmlns="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xmlns="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xmlns="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xmlns="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xmlns="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xmlns="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xmlns="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xmlns="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xmlns="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xmlns="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xmlns="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xmlns="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xmlns="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xmlns="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xmlns="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xmlns="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xmlns="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xmlns="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xmlns="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xmlns="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xmlns="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xmlns="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xmlns="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xmlns="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xmlns="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xmlns="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xmlns="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xmlns="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xmlns="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xmlns="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xmlns="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xmlns="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xmlns="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xmlns="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xmlns="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xmlns="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xmlns="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xmlns="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xmlns="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xmlns="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xmlns="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xmlns="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xmlns="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xmlns="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xmlns="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xmlns="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xmlns="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xmlns="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xmlns="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xmlns="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xmlns="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xmlns="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xmlns="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xmlns="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xmlns="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xmlns="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xmlns="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xmlns="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xmlns="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xmlns="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xmlns="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xmlns="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xmlns="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xmlns="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xmlns="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xmlns="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xmlns="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xmlns="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xmlns="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xmlns="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xmlns="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xmlns="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xmlns="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xmlns="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xmlns="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xmlns="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xmlns="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xmlns="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xmlns="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xmlns="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xmlns="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xmlns="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xmlns="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xmlns="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xmlns="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xmlns="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xmlns="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xmlns="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xmlns="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xmlns="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xmlns="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xmlns="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xmlns="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xmlns="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xmlns="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xmlns="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xmlns="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xmlns="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xmlns="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xmlns="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xmlns="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xmlns="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xmlns="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xmlns="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xmlns="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xmlns="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xmlns="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xmlns="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xmlns="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xmlns="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xmlns="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xmlns="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xmlns="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xmlns="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xmlns="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xmlns="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xmlns="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xmlns="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xmlns="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xmlns="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xmlns="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xmlns="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xmlns="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xmlns="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xmlns="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xmlns="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xmlns="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xmlns="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xmlns="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xmlns="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xmlns="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xmlns="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xmlns="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xmlns="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xmlns="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xmlns="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xmlns="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xmlns="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xmlns="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xmlns="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xmlns="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xmlns="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xmlns="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xmlns="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xmlns="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xmlns="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xmlns="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xmlns="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xmlns="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xmlns="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xmlns="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xmlns="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xmlns="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xmlns="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xmlns="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xmlns="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xmlns="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xmlns="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xmlns="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xmlns="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xmlns="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xmlns="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xmlns="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xmlns="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xmlns="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xmlns="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xmlns="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xmlns="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xmlns="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xmlns="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xmlns="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xmlns="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xmlns="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xmlns="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xmlns="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xmlns="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xmlns="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xmlns="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xmlns="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xmlns="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xmlns="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xmlns="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xmlns="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xmlns="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xmlns="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xmlns="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xmlns="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xmlns="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xmlns="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xmlns="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xmlns="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xmlns="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xmlns="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xmlns="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xmlns="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xmlns="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xmlns="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xmlns="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xmlns="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xmlns="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xmlns="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xmlns="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xmlns="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xmlns="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xmlns="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xmlns="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xmlns="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xmlns="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xmlns="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xmlns="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xmlns="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xmlns="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xmlns="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xmlns="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xmlns="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xmlns="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xmlns="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xmlns="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xmlns="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xmlns="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xmlns="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xmlns="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xmlns="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xmlns="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xmlns="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xmlns="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xmlns="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xmlns="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xmlns="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xmlns="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xmlns="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xmlns="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xmlns="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xmlns="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xmlns="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xmlns="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xmlns="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xmlns="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xmlns="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xmlns="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xmlns="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xmlns="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xmlns="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xmlns="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xmlns="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xmlns="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xmlns="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xmlns="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xmlns="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xmlns="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xmlns="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xmlns="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xmlns="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xmlns="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xmlns="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xmlns="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xmlns="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xmlns="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xmlns="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xmlns="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xmlns="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xmlns="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xmlns="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xmlns="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xmlns="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xmlns="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xmlns="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xmlns="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xmlns="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xmlns="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xmlns="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xmlns="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xmlns="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xmlns="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xmlns="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xmlns="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xmlns="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xmlns="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xmlns="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xmlns="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xmlns="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xmlns="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xmlns="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xmlns="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xmlns="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xmlns="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xmlns="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xmlns="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xmlns="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xmlns="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xmlns="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xmlns="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xmlns="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xmlns="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xmlns="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xmlns="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xmlns="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xmlns="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xmlns="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xmlns="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xmlns="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xmlns="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xmlns="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xmlns="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xmlns="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xmlns="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xmlns="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xmlns="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xmlns="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xmlns="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xmlns="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xmlns="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xmlns="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xmlns="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xmlns="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xmlns="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xmlns="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xmlns="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xmlns="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xmlns="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xmlns="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xmlns="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xmlns="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xmlns="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xmlns="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xmlns="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xmlns="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xmlns="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xmlns="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xmlns="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xmlns="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xmlns="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xmlns="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xmlns="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xmlns="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xmlns="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xmlns="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xmlns="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xmlns="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xmlns="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xmlns="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xmlns="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xmlns="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xmlns="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xmlns="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xmlns="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xmlns="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xmlns="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xmlns="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xmlns="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xmlns="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xmlns="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xmlns="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xmlns="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xmlns="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xmlns="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xmlns="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xmlns="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xmlns="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xmlns="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xmlns="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xmlns="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xmlns="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xmlns="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xmlns="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xmlns="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xmlns="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xmlns="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xmlns="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xmlns="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xmlns="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xmlns="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xmlns="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xmlns="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xmlns="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xmlns="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xmlns="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xmlns="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xmlns="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xmlns="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xmlns="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xmlns="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xmlns="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xmlns="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xmlns="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xmlns="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xmlns="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xmlns="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xmlns="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xmlns="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xmlns="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xmlns="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xmlns="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xmlns="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xmlns="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xmlns="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xmlns="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xmlns="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xmlns="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xmlns="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xmlns="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xmlns="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xmlns="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xmlns="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xmlns="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xmlns="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xmlns="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xmlns="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xmlns="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xmlns="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xmlns="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xmlns="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xmlns="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xmlns="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xmlns="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xmlns="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xmlns="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xmlns="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xmlns="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xmlns="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xmlns="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xmlns="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xmlns="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xmlns="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xmlns="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xmlns="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xmlns="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xmlns="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xmlns="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xmlns="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xmlns="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xmlns="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xmlns="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xmlns="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xmlns="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xmlns="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xmlns="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xmlns="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xmlns="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xmlns="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xmlns="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xmlns="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xmlns="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xmlns="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xmlns="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xmlns="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xmlns="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xmlns="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xmlns="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xmlns="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xmlns="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xmlns="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xmlns="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xmlns="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xmlns="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xmlns="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xmlns="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xmlns="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xmlns="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xmlns="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xmlns="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xmlns="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xmlns="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xmlns="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xmlns="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xmlns="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xmlns="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xmlns="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xmlns="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xmlns="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xmlns="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xmlns="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xmlns="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xmlns="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xmlns="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xmlns="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xmlns="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xmlns="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xmlns="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xmlns="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xmlns="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xmlns="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xmlns="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xmlns="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xmlns="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xmlns="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xmlns="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xmlns="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xmlns="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xmlns="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xmlns="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xmlns="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xmlns="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xmlns="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xmlns="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xmlns="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xmlns="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xmlns="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xmlns="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xmlns="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xmlns="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xmlns="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xmlns="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xmlns="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xmlns="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xmlns="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xmlns="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xmlns="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xmlns="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xmlns="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xmlns="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xmlns="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xmlns="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xmlns="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xmlns="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xmlns="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xmlns="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xmlns="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xmlns="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xmlns="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xmlns="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xmlns="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xmlns="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xmlns="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xmlns="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xmlns="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xmlns="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xmlns="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xmlns="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xmlns="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xmlns="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xmlns="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xmlns="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xmlns="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xmlns="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xmlns="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xmlns="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xmlns="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xmlns="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xmlns="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xmlns="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xmlns="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xmlns="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xmlns="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xmlns="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xmlns="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xmlns="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xmlns="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xmlns="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xmlns="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xmlns="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xmlns="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xmlns="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xmlns="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xmlns="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xmlns="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xmlns="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xmlns="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xmlns="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xmlns="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xmlns="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xmlns="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xmlns="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xmlns="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xmlns="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xmlns="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xmlns="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xmlns="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xmlns="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xmlns="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xmlns="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xmlns="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xmlns="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xmlns="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xmlns="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xmlns="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xmlns="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xmlns="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xmlns="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xmlns="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xmlns="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xmlns="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xmlns="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xmlns="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xmlns="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xmlns="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xmlns="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xmlns="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xmlns="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xmlns="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xmlns="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xmlns="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xmlns="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xmlns="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xmlns="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xmlns="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xmlns="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xmlns="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xmlns="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xmlns="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xmlns="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xmlns="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xmlns="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xmlns="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xmlns="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xmlns="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xmlns="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xmlns="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xmlns="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xmlns="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xmlns="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xmlns="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xmlns="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xmlns="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xmlns="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xmlns="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xmlns="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xmlns="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xmlns="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xmlns="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xmlns="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xmlns="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xmlns="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xmlns="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xmlns="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xmlns="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xmlns="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xmlns="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xmlns="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xmlns="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xmlns="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xmlns="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xmlns="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xmlns="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xmlns="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xmlns="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xmlns="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xmlns="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xmlns="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xmlns="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xmlns="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xmlns="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xmlns="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xmlns="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xmlns="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xmlns="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xmlns="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xmlns="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xmlns="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xmlns="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xmlns="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xmlns="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xmlns="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xmlns="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xmlns="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xmlns="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xmlns="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xmlns="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xmlns="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xmlns="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xmlns="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xmlns="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xmlns="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xmlns="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xmlns="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xmlns="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xmlns="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xmlns="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xmlns="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xmlns="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xmlns="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xmlns="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xmlns="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xmlns="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xmlns="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xmlns="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xmlns="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xmlns="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xmlns="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xmlns="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xmlns="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xmlns="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xmlns="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xmlns="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xmlns="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xmlns="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xmlns="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xmlns="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xmlns="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xmlns="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xmlns="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xmlns="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xmlns="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xmlns="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xmlns="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xmlns="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xmlns="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xmlns="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xmlns="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xmlns="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xmlns="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xmlns="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xmlns="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xmlns="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xmlns="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xmlns="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xmlns="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xmlns="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xmlns="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xmlns="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xmlns="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xmlns="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xmlns="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xmlns="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xmlns="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xmlns="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xmlns="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xmlns="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xmlns="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xmlns="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xmlns="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xmlns="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xmlns="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xmlns="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xmlns="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xmlns="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xmlns="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xmlns="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xmlns="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xmlns="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xmlns="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xmlns="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xmlns="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xmlns="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xmlns="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xmlns="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xmlns="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xmlns="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xmlns="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xmlns="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xmlns="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xmlns="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xmlns="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xmlns="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xmlns="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xmlns="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xmlns="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xmlns="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xmlns="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xmlns="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xmlns="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xmlns="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xmlns="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xmlns="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xmlns="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xmlns="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xmlns="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xmlns="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xmlns="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xmlns="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xmlns="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xmlns="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xmlns="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xmlns="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xmlns="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xmlns="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xmlns="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xmlns="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xmlns="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xmlns="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xmlns="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xmlns="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xmlns="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xmlns="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xmlns="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xmlns="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xmlns="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xmlns="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xmlns="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xmlns="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xmlns="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xmlns="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xmlns="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xmlns="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xmlns="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xmlns="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xmlns="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xmlns="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xmlns="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xmlns="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xmlns="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xmlns="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xmlns="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xmlns="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xmlns="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xmlns="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xmlns="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xmlns="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xmlns="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xmlns="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xmlns="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xmlns="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xmlns="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xmlns="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xmlns="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xmlns="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xmlns="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xmlns="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xmlns="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xmlns="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xmlns="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xmlns="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xmlns="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xmlns="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xmlns="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xmlns="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xmlns="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xmlns="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xmlns="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xmlns="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xmlns="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xmlns="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xmlns="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xmlns="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xmlns="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xmlns="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xmlns="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xmlns="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xmlns="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xmlns="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xmlns="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xmlns="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xmlns="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xmlns="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xmlns="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xmlns="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xmlns="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xmlns="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xmlns="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xmlns="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xmlns="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xmlns="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xmlns="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xmlns="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xmlns="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xmlns="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xmlns="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xmlns="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xmlns="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xmlns="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xmlns="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xmlns="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xmlns="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xmlns="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xmlns="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xmlns="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xmlns="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xmlns="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xmlns="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xmlns="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xmlns="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xmlns="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xmlns="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xmlns="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xmlns="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xmlns="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xmlns="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xmlns="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xmlns="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xmlns="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xmlns="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xmlns="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xmlns="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xmlns="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xmlns="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xmlns="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xmlns="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xmlns="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xmlns="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xmlns="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xmlns="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xmlns="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xmlns="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xmlns="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xmlns="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xmlns="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xmlns="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xmlns="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xmlns="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xmlns="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xmlns="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xmlns="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xmlns="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xmlns="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xmlns="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xmlns="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xmlns="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xmlns="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xmlns="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xmlns="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xmlns="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xmlns="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xmlns="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xmlns="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xmlns="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xmlns="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xmlns="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xmlns="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xmlns="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xmlns="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xmlns="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xmlns="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xmlns="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xmlns="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xmlns="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xmlns="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xmlns="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xmlns="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xmlns="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xmlns="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xmlns="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xmlns="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xmlns="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xmlns="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xmlns="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xmlns="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xmlns="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xmlns="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xmlns="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xmlns="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xmlns="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xmlns="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xmlns="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xmlns="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xmlns="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xmlns="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xmlns="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xmlns="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xmlns="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xmlns="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xmlns="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xmlns="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xmlns="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xmlns="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xmlns="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xmlns="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xmlns="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xmlns="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xmlns="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xmlns="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xmlns="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xmlns="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xmlns="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xmlns="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xmlns="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xmlns="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xmlns="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xmlns="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xmlns="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xmlns="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xmlns="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xmlns="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xmlns="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xmlns="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xmlns="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xmlns="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xmlns="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xmlns="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xmlns="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xmlns="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xmlns="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xmlns="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xmlns="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xmlns="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xmlns="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xmlns="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xmlns="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xmlns="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xmlns="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xmlns="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xmlns="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xmlns="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xmlns="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xmlns="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xmlns="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xmlns="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xmlns="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xmlns="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xmlns="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xmlns="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xmlns="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xmlns="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xmlns="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xmlns="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xmlns="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xmlns="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xmlns="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xmlns="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xmlns="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xmlns="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xmlns="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xmlns="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xmlns="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xmlns="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xmlns="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xmlns="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xmlns="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xmlns="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xmlns="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xmlns="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xmlns="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xmlns="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xmlns="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xmlns="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xmlns="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xmlns="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xmlns="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xmlns="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xmlns="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xmlns="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xmlns="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xmlns="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xmlns="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xmlns="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xmlns="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xmlns="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xmlns="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xmlns="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xmlns="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xmlns="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xmlns="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xmlns="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xmlns="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xmlns="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xmlns="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xmlns="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xmlns="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xmlns="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xmlns="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xmlns="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xmlns="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xmlns="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xmlns="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xmlns="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xmlns="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xmlns="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xmlns="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xmlns="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xmlns="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xmlns="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xmlns="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xmlns="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xmlns="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xmlns="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xmlns="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xmlns="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xmlns="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xmlns="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xmlns="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xmlns="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xmlns="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xmlns="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xmlns="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xmlns="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xmlns="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xmlns="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xmlns="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xmlns="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xmlns="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xmlns="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xmlns="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xmlns="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xmlns="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xmlns="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xmlns="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xmlns="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xmlns="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xmlns="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xmlns="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xmlns="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xmlns="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xmlns="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xmlns="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xmlns="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xmlns="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xmlns="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xmlns="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xmlns="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xmlns="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xmlns="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xmlns="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xmlns="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xmlns="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xmlns="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xmlns="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xmlns="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xmlns="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xmlns="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xmlns="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xmlns="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xmlns="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xmlns="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xmlns="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xmlns="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xmlns="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xmlns="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xmlns="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xmlns="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xmlns="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xmlns="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xmlns="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xmlns="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xmlns="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xmlns="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xmlns="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xmlns="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xmlns="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xmlns="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xmlns="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xmlns="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xmlns="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xmlns="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xmlns="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xmlns="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xmlns="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xmlns="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xmlns="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xmlns="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xmlns="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xmlns="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xmlns="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xmlns="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xmlns="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xmlns="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xmlns="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xmlns="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xmlns="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xmlns="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xmlns="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xmlns="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xmlns="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xmlns="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xmlns="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xmlns="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xmlns="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xmlns="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xmlns="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xmlns="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xmlns="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xmlns="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xmlns="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xmlns="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xmlns="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xmlns="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xmlns="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xmlns="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xmlns="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xmlns="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xmlns="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xmlns="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xmlns="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xmlns="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xmlns="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xmlns="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xmlns="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xmlns="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xmlns="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xmlns="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xmlns="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xmlns="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xmlns="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xmlns="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xmlns="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xmlns="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xmlns="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xmlns="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xmlns="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xmlns="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xmlns="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xmlns="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xmlns="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xmlns="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xmlns="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xmlns="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xmlns="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xmlns="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xmlns="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xmlns="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xmlns="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xmlns="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xmlns="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xmlns="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xmlns="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xmlns="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xmlns="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xmlns="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xmlns="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xmlns="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xmlns="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xmlns="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xmlns="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xmlns="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xmlns="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xmlns="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xmlns="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xmlns="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xmlns="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xmlns="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xmlns="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xmlns="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xmlns="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xmlns="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xmlns="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xmlns="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xmlns="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xmlns="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xmlns="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xmlns="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xmlns="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xmlns="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xmlns="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xmlns="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xmlns="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xmlns="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xmlns="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xmlns="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xmlns="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xmlns="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xmlns="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xmlns="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xmlns="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xmlns="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xmlns="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xmlns="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xmlns="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xmlns="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xmlns="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xmlns="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xmlns="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xmlns="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xmlns="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xmlns="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xmlns="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xmlns="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xmlns="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xmlns="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xmlns="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xmlns="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xmlns="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xmlns="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xmlns="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xmlns="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xmlns="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xmlns="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xmlns="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xmlns="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xmlns="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xmlns="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xmlns="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xmlns="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xmlns="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xmlns="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xmlns="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xmlns="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xmlns="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xmlns="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xmlns="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xmlns="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xmlns="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xmlns="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xmlns="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xmlns="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xmlns="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xmlns="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xmlns="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xmlns="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xmlns="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xmlns="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xmlns="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xmlns="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xmlns="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xmlns="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xmlns="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xmlns="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xmlns="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xmlns="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xmlns="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xmlns="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xmlns="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xmlns="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xmlns="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xmlns="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xmlns="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xmlns="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xmlns="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xmlns="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xmlns="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xmlns="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xmlns="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xmlns="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xmlns="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xmlns="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xmlns="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xmlns="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xmlns="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xmlns="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xmlns="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xmlns="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xmlns="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xmlns="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xmlns="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xmlns="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xmlns="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xmlns="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xmlns="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xmlns="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xmlns="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xmlns="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xmlns="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xmlns="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xmlns="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xmlns="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xmlns="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xmlns="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xmlns="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xmlns="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xmlns="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xmlns="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xmlns="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xmlns="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xmlns="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xmlns="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xmlns="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xmlns="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xmlns="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xmlns="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xmlns="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xmlns="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xmlns="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xmlns="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xmlns="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xmlns="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xmlns="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xmlns="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xmlns="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xmlns="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xmlns="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xmlns="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xmlns="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xmlns="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xmlns="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xmlns="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xmlns="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xmlns="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xmlns="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xmlns="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xmlns="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xmlns="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xmlns="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xmlns="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xmlns="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xmlns="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xmlns="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xmlns="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xmlns="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xmlns="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xmlns="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xmlns="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xmlns="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xmlns="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xmlns="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xmlns="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xmlns="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xmlns="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xmlns="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xmlns="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xmlns="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xmlns="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xmlns="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xmlns="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xmlns="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xmlns="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xmlns="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xmlns="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xmlns="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xmlns="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xmlns="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xmlns="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xmlns="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xmlns="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xmlns="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xmlns="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xmlns="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xmlns="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xmlns="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xmlns="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xmlns="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xmlns="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xmlns="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xmlns="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xmlns="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xmlns="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xmlns="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xmlns="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xmlns="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xmlns="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xmlns="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xmlns="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xmlns="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xmlns="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xmlns="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xmlns="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xmlns="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xmlns="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xmlns="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xmlns="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xmlns="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xmlns="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xmlns="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xmlns="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xmlns="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xmlns="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xmlns="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xmlns="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xmlns="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xmlns="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xmlns="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xmlns="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xmlns="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xmlns="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xmlns="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xmlns="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xmlns="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xmlns="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xmlns="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xmlns="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xmlns="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xmlns="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xmlns="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xmlns="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xmlns="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xmlns="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xmlns="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xmlns="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xmlns="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xmlns="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xmlns="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xmlns="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xmlns="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xmlns="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xmlns="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xmlns="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xmlns="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xmlns="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xmlns="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xmlns="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xmlns="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xmlns="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xmlns="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xmlns="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xmlns="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xmlns="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xmlns="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xmlns="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xmlns="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xmlns="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xmlns="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xmlns="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xmlns="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xmlns="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xmlns="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xmlns="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xmlns="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xmlns="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xmlns="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xmlns="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xmlns="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xmlns="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xmlns="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xmlns="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xmlns="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xmlns="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xmlns="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xmlns="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xmlns="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xmlns="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xmlns="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xmlns="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xmlns="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xmlns="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xmlns="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xmlns="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xmlns="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xmlns="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xmlns="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xmlns="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xmlns="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xmlns="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xmlns="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xmlns="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xmlns="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xmlns="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xmlns="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xmlns="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xmlns="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xmlns="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xmlns="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xmlns="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xmlns="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xmlns="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xmlns="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xmlns="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xmlns="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xmlns="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xmlns="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xmlns="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xmlns="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xmlns="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xmlns="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xmlns="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xmlns="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xmlns="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xmlns="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xmlns="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xmlns="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xmlns="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xmlns="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xmlns="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xmlns="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xmlns="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xmlns="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xmlns="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xmlns="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xmlns="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xmlns="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xmlns="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xmlns="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xmlns="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xmlns="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xmlns="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xmlns="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xmlns="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xmlns="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xmlns="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xmlns="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xmlns="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xmlns="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xmlns="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xmlns="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xmlns="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xmlns="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xmlns="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xmlns="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xmlns="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xmlns="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xmlns="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xmlns="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xmlns="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xmlns="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xmlns="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xmlns="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xmlns="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xmlns="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xmlns="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xmlns="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xmlns="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xmlns="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xmlns="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xmlns="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xmlns="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xmlns="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xmlns="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xmlns="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xmlns="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xmlns="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xmlns="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xmlns="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xmlns="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xmlns="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xmlns="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xmlns="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xmlns="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xmlns="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xmlns="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xmlns="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xmlns="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xmlns="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xmlns="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xmlns="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xmlns="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xmlns="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xmlns="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xmlns="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xmlns="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xmlns="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xmlns="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xmlns="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xmlns="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xmlns="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xmlns="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xmlns="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xmlns="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xmlns="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xmlns="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xmlns="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xmlns="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xmlns="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xmlns="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xmlns="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xmlns="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xmlns="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xmlns="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xmlns="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xmlns="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xmlns="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xmlns="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xmlns="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xmlns="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xmlns="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xmlns="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xmlns="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xmlns="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xmlns="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xmlns="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xmlns="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xmlns="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xmlns="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xmlns="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xmlns="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xmlns="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xmlns="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xmlns="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xmlns="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xmlns="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xmlns="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xmlns="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xmlns="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xmlns="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xmlns="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xmlns="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xmlns="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xmlns="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xmlns="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xmlns="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xmlns="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xmlns="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xmlns="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xmlns="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xmlns="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xmlns="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xmlns="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xmlns="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xmlns="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xmlns="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xmlns="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xmlns="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xmlns="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xmlns="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xmlns="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xmlns="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xmlns="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xmlns="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xmlns="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xmlns="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xmlns="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xmlns="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xmlns="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xmlns="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xmlns="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xmlns="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xmlns="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xmlns="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xmlns="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xmlns="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xmlns="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xmlns="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xmlns="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xmlns="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xmlns="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xmlns="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xmlns="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xmlns="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xmlns="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xmlns="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xmlns="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xmlns="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xmlns="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xmlns="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xmlns="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xmlns="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xmlns="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xmlns="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xmlns="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xmlns="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xmlns="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xmlns="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xmlns="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xmlns="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xmlns="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xmlns="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xmlns="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xmlns="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xmlns="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xmlns="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xmlns="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xmlns="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xmlns="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xmlns="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xmlns="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xmlns="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xmlns="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xmlns="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xmlns="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xmlns="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xmlns="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xmlns="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xmlns="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xmlns="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xmlns="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xmlns="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xmlns="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xmlns="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xmlns="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xmlns="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xmlns="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xmlns="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xmlns="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xmlns="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xmlns="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xmlns="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xmlns="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xmlns="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xmlns="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xmlns="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xmlns="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xmlns="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xmlns="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xmlns="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xmlns="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xmlns="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xmlns="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xmlns="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xmlns="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xmlns="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xmlns="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xmlns="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xmlns="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xmlns="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xmlns="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xmlns="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xmlns="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xmlns="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xmlns="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xmlns="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xmlns="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xmlns="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xmlns="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xmlns="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xmlns="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xmlns="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xmlns="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xmlns="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xmlns="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xmlns="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xmlns="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xmlns="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xmlns="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xmlns="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xmlns="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xmlns="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xmlns="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xmlns="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xmlns="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xmlns="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xmlns="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xmlns="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xmlns="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xmlns="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xmlns="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xmlns="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xmlns="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xmlns="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xmlns="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xmlns="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xmlns="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xmlns="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xmlns="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xmlns="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xmlns="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xmlns="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xmlns="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xmlns="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xmlns="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xmlns="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xmlns="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xmlns="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xmlns="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xmlns="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xmlns="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xmlns="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xmlns="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xmlns="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xmlns="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xmlns="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xmlns="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xmlns="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xmlns="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xmlns="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xmlns="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xmlns="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xmlns="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xmlns="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xmlns="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xmlns="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xmlns="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xmlns="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xmlns="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xmlns="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xmlns="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xmlns="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xmlns="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xmlns="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xmlns="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xmlns="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xmlns="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xmlns="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xmlns="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xmlns="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xmlns="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xmlns="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xmlns="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xmlns="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xmlns="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xmlns="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xmlns="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xmlns="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xmlns="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xmlns="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xmlns="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xmlns="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xmlns="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xmlns="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xmlns="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xmlns="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xmlns="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xmlns="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xmlns="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xmlns="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xmlns="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xmlns="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xmlns="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xmlns="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xmlns="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xmlns="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xmlns="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xmlns="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xmlns="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xmlns="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xmlns="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xmlns="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xmlns="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xmlns="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xmlns="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xmlns="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xmlns="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xmlns="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xmlns="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xmlns="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xmlns="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xmlns="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xmlns="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xmlns="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xmlns="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xmlns="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xmlns="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xmlns="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xmlns="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xmlns="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xmlns="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xmlns="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xmlns="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xmlns="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xmlns="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xmlns="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xmlns="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xmlns="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xmlns="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xmlns="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xmlns="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xmlns="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xmlns="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xmlns="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xmlns="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xmlns="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xmlns="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xmlns="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xmlns="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xmlns="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xmlns="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xmlns="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xmlns="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xmlns="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xmlns="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xmlns="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xmlns="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xmlns="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xmlns="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xmlns="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xmlns="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xmlns="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xmlns="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xmlns="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xmlns="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xmlns="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xmlns="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xmlns="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xmlns="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xmlns="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xmlns="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xmlns="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xmlns="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xmlns="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xmlns="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xmlns="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xmlns="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xmlns="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xmlns="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xmlns="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xmlns="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xmlns="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xmlns="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xmlns="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xmlns="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xmlns="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xmlns="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xmlns="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xmlns="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xmlns="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xmlns="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xmlns="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xmlns="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xmlns="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xmlns="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xmlns="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xmlns="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xmlns="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xmlns="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xmlns="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xmlns="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xmlns="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xmlns="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xmlns="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xmlns="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xmlns="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xmlns="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xmlns="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xmlns="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xmlns="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xmlns="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xmlns="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xmlns="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xmlns="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xmlns="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xmlns="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xmlns="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xmlns="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xmlns="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xmlns="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xmlns="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xmlns="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xmlns="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xmlns="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xmlns="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xmlns="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xmlns="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xmlns="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xmlns="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xmlns="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xmlns="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xmlns="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xmlns="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xmlns="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xmlns="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xmlns="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xmlns="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xmlns="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xmlns="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xmlns="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xmlns="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xmlns="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xmlns="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xmlns="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xmlns="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xmlns="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xmlns="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xmlns="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xmlns="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xmlns="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xmlns="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xmlns="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xmlns="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xmlns="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xmlns="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xmlns="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xmlns="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xmlns="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xmlns="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xmlns="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xmlns="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xmlns="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xmlns="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xmlns="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xmlns="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xmlns="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xmlns="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xmlns="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xmlns="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xmlns="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xmlns="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xmlns="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xmlns="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xmlns="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xmlns="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xmlns="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xmlns="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xmlns="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xmlns="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xmlns="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xmlns="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xmlns="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xmlns="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xmlns="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xmlns="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xmlns="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xmlns="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xmlns="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xmlns="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xmlns="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xmlns="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xmlns="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xmlns="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xmlns="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xmlns="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xmlns="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xmlns="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xmlns="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xmlns="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xmlns="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xmlns="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xmlns="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xmlns="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xmlns="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xmlns="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xmlns="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xmlns="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xmlns="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xmlns="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xmlns="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xmlns="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xmlns="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xmlns="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xmlns="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xmlns="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xmlns="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xmlns="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xmlns="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xmlns="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xmlns="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xmlns="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xmlns="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xmlns="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xmlns="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xmlns="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xmlns="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xmlns="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xmlns="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xmlns="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xmlns="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xmlns="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xmlns="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xmlns="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xmlns="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xmlns="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xmlns="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xmlns="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xmlns="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xmlns="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xmlns="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xmlns="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xmlns="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xmlns="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xmlns="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xmlns="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xmlns="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xmlns="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xmlns="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xmlns="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xmlns="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xmlns="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xmlns="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xmlns="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xmlns="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xmlns="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xmlns="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xmlns="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xmlns="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xmlns="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xmlns="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xmlns="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xmlns="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xmlns="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xmlns="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xmlns="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xmlns="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xmlns="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xmlns="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xmlns="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xmlns="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xmlns="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xmlns="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xmlns="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xmlns="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xmlns="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xmlns="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xmlns="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xmlns="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xmlns="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xmlns="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xmlns="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xmlns="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xmlns="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xmlns="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xmlns="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xmlns="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xmlns="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xmlns="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xmlns="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xmlns="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xmlns="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xmlns="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xmlns="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xmlns="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xmlns="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xmlns="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xmlns="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xmlns="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xmlns="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xmlns="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xmlns="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xmlns="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xmlns="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xmlns="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xmlns="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xmlns="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xmlns="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xmlns="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xmlns="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xmlns="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xmlns="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xmlns="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xmlns="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xmlns="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xmlns="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xmlns="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xmlns="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xmlns="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xmlns="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xmlns="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xmlns="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xmlns="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xmlns="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xmlns="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xmlns="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xmlns="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xmlns="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xmlns="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xmlns="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xmlns="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xmlns="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xmlns="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xmlns="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xmlns="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xmlns="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xmlns="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xmlns="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xmlns="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xmlns="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xmlns="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xmlns="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xmlns="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xmlns="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xmlns="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xmlns="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xmlns="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xmlns="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xmlns="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xmlns="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xmlns="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xmlns="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xmlns="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xmlns="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xmlns="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xmlns="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xmlns="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xmlns="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xmlns="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xmlns="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xmlns="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xmlns="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xmlns="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xmlns="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xmlns="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xmlns="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xmlns="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xmlns="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xmlns="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xmlns="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xmlns="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xmlns="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xmlns="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xmlns="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xmlns="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xmlns="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xmlns="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xmlns="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xmlns="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xmlns="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xmlns="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xmlns="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xmlns="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xmlns="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xmlns="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xmlns="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xmlns="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xmlns="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xmlns="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xmlns="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xmlns="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xmlns="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xmlns="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xmlns="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xmlns="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xmlns="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xmlns="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xmlns="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xmlns="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xmlns="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xmlns="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xmlns="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xmlns="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xmlns="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xmlns="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xmlns="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xmlns="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xmlns="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xmlns="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xmlns="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xmlns="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xmlns="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xmlns="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xmlns="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xmlns="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xmlns="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xmlns="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xmlns="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xmlns="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xmlns="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xmlns="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xmlns="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xmlns="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xmlns="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xmlns="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xmlns="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xmlns="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xmlns="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xmlns="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xmlns="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xmlns="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xmlns="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xmlns="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xmlns="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xmlns="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xmlns="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xmlns="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xmlns="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xmlns="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xmlns="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xmlns="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xmlns="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xmlns="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xmlns="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xmlns="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xmlns="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xmlns="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xmlns="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xmlns="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xmlns="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xmlns="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xmlns="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xmlns="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xmlns="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xmlns="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xmlns="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xmlns="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xmlns="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xmlns="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xmlns="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xmlns="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xmlns="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xmlns="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xmlns="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xmlns="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xmlns="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xmlns="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xmlns="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xmlns="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xmlns="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xmlns="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xmlns="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xmlns="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xmlns="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xmlns="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xmlns="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xmlns="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xmlns="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xmlns="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xmlns="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xmlns="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xmlns="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xmlns="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xmlns="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xmlns="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xmlns="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xmlns="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xmlns="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xmlns="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xmlns="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xmlns="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xmlns="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xmlns="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xmlns="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xmlns="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xmlns="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xmlns="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xmlns="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xmlns="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xmlns="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xmlns="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xmlns="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xmlns="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xmlns="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xmlns="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xmlns="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xmlns="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xmlns="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xmlns="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xmlns="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xmlns="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xmlns="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xmlns="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xmlns="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xmlns="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xmlns="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xmlns="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xmlns="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xmlns="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xmlns="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xmlns="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xmlns="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xmlns="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xmlns="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xmlns="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xmlns="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xmlns="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xmlns="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xmlns="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xmlns="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xmlns="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xmlns="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xmlns="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xmlns="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xmlns="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xmlns="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xmlns="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xmlns="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xmlns="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xmlns="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xmlns="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xmlns="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xmlns="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xmlns="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xmlns="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xmlns="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xmlns="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xmlns="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xmlns="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xmlns="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xmlns="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xmlns="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xmlns="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xmlns="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xmlns="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xmlns="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xmlns="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xmlns="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xmlns="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xmlns="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xmlns="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xmlns="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xmlns="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xmlns="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xmlns="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xmlns="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xmlns="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xmlns="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xmlns="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xmlns="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xmlns="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xmlns="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xmlns="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xmlns="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xmlns="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xmlns="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xmlns="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xmlns="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xmlns="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xmlns="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xmlns="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xmlns="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xmlns="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xmlns="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xmlns="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xmlns="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xmlns="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xmlns="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xmlns="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xmlns="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xmlns="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xmlns="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xmlns="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xmlns="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xmlns="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xmlns="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xmlns="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xmlns="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xmlns="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xmlns="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xmlns="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xmlns="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xmlns="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xmlns="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xmlns="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xmlns="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xmlns="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xmlns="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xmlns="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xmlns="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xmlns="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xmlns="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xmlns="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xmlns="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xmlns="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xmlns="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xmlns="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xmlns="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xmlns="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xmlns="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xmlns="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xmlns="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xmlns="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xmlns="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xmlns="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xmlns="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xmlns="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xmlns="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xmlns="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xmlns="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xmlns="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xmlns="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xmlns="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xmlns="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xmlns="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xmlns="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xmlns="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xmlns="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xmlns="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xmlns="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xmlns="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xmlns="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xmlns="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xmlns="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xmlns="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xmlns="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xmlns="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xmlns="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xmlns="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xmlns="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xmlns="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xmlns="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xmlns="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xmlns="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xmlns="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xmlns="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xmlns="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xmlns="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xmlns="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xmlns="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xmlns="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xmlns="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xmlns="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xmlns="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xmlns="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xmlns="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xmlns="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xmlns="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xmlns="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xmlns="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xmlns="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xmlns="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xmlns="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xmlns="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xmlns="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xmlns="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xmlns="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xmlns="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xmlns="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xmlns="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xmlns="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xmlns="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xmlns="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xmlns="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xmlns="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xmlns="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xmlns="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xmlns="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xmlns="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xmlns="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xmlns="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xmlns="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xmlns="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xmlns="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xmlns="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xmlns="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xmlns="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xmlns="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xmlns="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xmlns="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xmlns="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xmlns="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xmlns="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xmlns="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xmlns="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xmlns="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xmlns="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xmlns="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xmlns="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xmlns="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xmlns="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xmlns="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xmlns="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xmlns="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xmlns="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xmlns="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xmlns="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xmlns="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xmlns="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xmlns="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xmlns="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xmlns="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xmlns="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xmlns="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xmlns="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xmlns="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xmlns="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xmlns="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xmlns="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xmlns="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xmlns="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xmlns="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xmlns="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xmlns="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xmlns="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xmlns="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xmlns="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xmlns="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xmlns="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xmlns="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xmlns="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xmlns="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xmlns="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xmlns="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xmlns="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xmlns="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xmlns="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xmlns="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xmlns="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xmlns="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xmlns="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xmlns="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xmlns="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xmlns="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xmlns="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xmlns="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xmlns="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xmlns="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xmlns="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xmlns="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xmlns="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xmlns="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xmlns="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xmlns="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xmlns="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xmlns="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xmlns="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xmlns="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xmlns="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xmlns="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xmlns="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xmlns="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xmlns="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xmlns="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xmlns="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xmlns="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xmlns="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xmlns="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xmlns="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xmlns="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xmlns="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xmlns="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xmlns="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xmlns="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xmlns="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xmlns="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xmlns="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xmlns="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xmlns="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xmlns="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xmlns="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xmlns="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xmlns="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xmlns="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xmlns="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xmlns="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xmlns="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xmlns="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xmlns="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xmlns="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xmlns="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xmlns="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xmlns="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xmlns="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xmlns="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xmlns="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xmlns="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xmlns="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xmlns="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xmlns="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xmlns="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xmlns="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xmlns="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xmlns="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xmlns="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xmlns="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xmlns="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xmlns="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xmlns="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xmlns="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xmlns="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xmlns="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xmlns="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xmlns="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xmlns="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xmlns="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xmlns="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xmlns="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xmlns="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xmlns="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xmlns="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xmlns="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xmlns="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xmlns="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xmlns="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xmlns="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xmlns="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xmlns="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xmlns="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xmlns="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xmlns="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xmlns="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xmlns="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xmlns="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xmlns="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xmlns="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xmlns="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xmlns="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xmlns="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xmlns="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xmlns="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xmlns="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xmlns="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xmlns="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xmlns="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xmlns="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xmlns="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xmlns="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xmlns="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xmlns="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xmlns="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xmlns="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xmlns="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xmlns="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xmlns="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xmlns="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xmlns="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xmlns="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xmlns="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xmlns="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xmlns="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xmlns="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xmlns="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xmlns="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xmlns="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xmlns="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xmlns="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xmlns="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xmlns="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xmlns="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xmlns="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xmlns="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xmlns="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xmlns="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xmlns="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xmlns="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xmlns="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xmlns="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xmlns="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xmlns="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xmlns="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xmlns="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xmlns="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xmlns="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xmlns="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xmlns="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xmlns="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xmlns="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xmlns="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xmlns="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xmlns="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xmlns="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xmlns="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xmlns="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xmlns="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xmlns="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xmlns="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xmlns="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xmlns="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xmlns="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xmlns="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xmlns="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xmlns="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xmlns="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xmlns="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xmlns="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xmlns="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xmlns="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xmlns="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xmlns="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xmlns="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xmlns="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xmlns="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xmlns="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xmlns="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xmlns="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xmlns="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xmlns="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xmlns="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xmlns="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xmlns="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xmlns="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xmlns="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xmlns="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xmlns="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xmlns="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xmlns="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xmlns="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xmlns="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xmlns="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xmlns="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xmlns="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xmlns="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xmlns="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xmlns="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xmlns="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xmlns="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xmlns="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xmlns="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xmlns="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xmlns="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xmlns="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xmlns="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xmlns="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xmlns="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xmlns="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xmlns="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xmlns="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xmlns="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xmlns="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xmlns="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xmlns="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xmlns="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xmlns="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xmlns="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xmlns="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xmlns="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xmlns="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xmlns="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xmlns="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xmlns="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xmlns="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xmlns="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xmlns="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xmlns="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xmlns="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xmlns="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xmlns="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xmlns="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xmlns="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xmlns="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xmlns="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xmlns="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xmlns="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xmlns="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xmlns="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xmlns="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xmlns="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xmlns="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xmlns="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xmlns="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xmlns="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xmlns="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xmlns="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xmlns="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xmlns="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xmlns="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xmlns="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xmlns="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xmlns="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xmlns="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xmlns="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xmlns="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xmlns="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xmlns="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xmlns="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xmlns="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xmlns="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xmlns="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xmlns="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xmlns="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xmlns="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xmlns="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xmlns="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xmlns="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xmlns="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xmlns="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xmlns="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xmlns="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xmlns="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xmlns="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xmlns="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xmlns="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xmlns="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xmlns="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xmlns="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xmlns="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xmlns="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xmlns="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xmlns="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xmlns="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xmlns="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xmlns="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xmlns="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xmlns="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xmlns="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xmlns="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xmlns="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xmlns="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xmlns="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xmlns="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xmlns="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xmlns="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xmlns="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xmlns="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xmlns="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xmlns="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xmlns="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xmlns="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xmlns="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xmlns="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xmlns="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xmlns="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xmlns="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xmlns="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xmlns="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xmlns="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xmlns="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xmlns="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xmlns="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xmlns="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xmlns="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xmlns="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xmlns="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xmlns="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xmlns="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xmlns="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xmlns="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xmlns="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xmlns="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xmlns="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xmlns="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xmlns="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xmlns="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xmlns="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xmlns="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xmlns="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xmlns="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xmlns="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xmlns="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xmlns="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xmlns="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xmlns="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xmlns="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xmlns="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xmlns="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xmlns="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xmlns="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xmlns="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xmlns="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xmlns="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xmlns="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xmlns="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xmlns="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xmlns="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xmlns="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xmlns="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xmlns="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xmlns="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xmlns="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xmlns="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xmlns="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xmlns="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xmlns="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xmlns="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xmlns="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xmlns="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xmlns="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xmlns="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xmlns="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xmlns="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xmlns="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xmlns="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xmlns="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xmlns="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xmlns="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xmlns="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xmlns="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xmlns="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xmlns="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xmlns="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xmlns="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xmlns="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xmlns="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xmlns="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xmlns="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xmlns="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xmlns="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xmlns="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xmlns="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xmlns="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xmlns="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xmlns="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xmlns="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xmlns="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xmlns="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xmlns="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xmlns="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xmlns="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xmlns="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xmlns="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xmlns="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xmlns="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xmlns="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xmlns="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xmlns="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xmlns="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xmlns="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xmlns="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xmlns="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xmlns="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xmlns="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xmlns="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xmlns="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xmlns="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xmlns="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xmlns="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xmlns="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xmlns="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xmlns="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xmlns="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xmlns="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xmlns="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xmlns="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xmlns="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xmlns="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xmlns="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xmlns="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xmlns="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xmlns="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xmlns="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xmlns="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xmlns="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xmlns="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xmlns="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xmlns="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xmlns="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xmlns="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xmlns="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xmlns="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xmlns="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xmlns="" id="{069DC13F-968B-48E5-AA14-77A47B30E4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xmlns="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xmlns="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xmlns="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xmlns="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xmlns="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xmlns="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xmlns="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xmlns="" id="{45CEF04D-B954-40F0-87B5-8E3F87B7F5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xmlns="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xmlns="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xmlns="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xmlns="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xmlns="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xmlns="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xmlns="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xmlns="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xmlns="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xmlns="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xmlns="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xmlns="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xmlns="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xmlns="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xmlns="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xmlns="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xmlns="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xmlns="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xmlns="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xmlns="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xmlns="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xmlns="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xmlns="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xmlns="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xmlns="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xmlns="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xmlns="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xmlns="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xmlns="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xmlns="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xmlns="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xmlns="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xmlns="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xmlns="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xmlns="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xmlns="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xmlns="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xmlns="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xmlns="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xmlns="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xmlns="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xmlns="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xmlns="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xmlns="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xmlns="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xmlns="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xmlns="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xmlns="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xmlns="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xmlns="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xmlns="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xmlns="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xmlns="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xmlns="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xmlns="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xmlns="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xmlns="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xmlns="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xmlns="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xmlns="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xmlns="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xmlns="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xmlns="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xmlns="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xmlns="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xmlns="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xmlns="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xmlns="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xmlns="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xmlns="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xmlns="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xmlns="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xmlns="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xmlns="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xmlns="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xmlns="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xmlns="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xmlns="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xmlns="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xmlns="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xmlns="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xmlns="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xmlns="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xmlns="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xmlns="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xmlns="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xmlns="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xmlns="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xmlns="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xmlns="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xmlns="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xmlns="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xmlns="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xmlns="" id="{4195B098-394D-470B-91CB-BEF6E2667E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xmlns="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xmlns="" id="{BDB4ABA3-0931-4A15-A8DB-011964AB9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xmlns="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xmlns="" id="{6A31AE66-3549-4298-AAB2-BF56409AF7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xmlns="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xmlns="" id="{A9AD7A27-6814-4BAF-A50C-F3B0ABE221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xmlns="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xmlns="" id="{1C422BBD-48F6-46FA-9CEA-6B499210ED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xmlns="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xmlns="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xmlns="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xmlns="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xmlns="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xmlns="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xmlns="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xmlns="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xmlns="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xmlns="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xmlns="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xmlns="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xmlns="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xmlns="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xmlns="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xmlns="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xmlns="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xmlns="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xmlns="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xmlns="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xmlns="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xmlns="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xmlns="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xmlns="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xmlns="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xmlns="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xmlns="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xmlns="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xmlns="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xmlns="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xmlns="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xmlns="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xmlns="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xmlns="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xmlns="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xmlns="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xmlns="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xmlns="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xmlns="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xmlns="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xmlns="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xmlns="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xmlns="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xmlns="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xmlns="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xmlns="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xmlns="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xmlns="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xmlns="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xmlns="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xmlns="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xmlns="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xmlns="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xmlns="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xmlns="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xmlns="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xmlns="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xmlns="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xmlns="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xmlns="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xmlns="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xmlns="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xmlns="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xmlns="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xmlns="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xmlns="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xmlns="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xmlns="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xmlns="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xmlns="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xmlns="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xmlns="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xmlns="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xmlns="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xmlns="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xmlns="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xmlns="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xmlns="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xmlns="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xmlns="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xmlns="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xmlns="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xmlns="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xmlns="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xmlns="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xmlns="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xmlns="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xmlns="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xmlns="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xmlns="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xmlns="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xmlns="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xmlns="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xmlns="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xmlns="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xmlns="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xmlns="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xmlns="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xmlns="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xmlns="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xmlns="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xmlns="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xmlns="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xmlns="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xmlns="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xmlns="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xmlns="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xmlns="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xmlns="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xmlns="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xmlns="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xmlns="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xmlns="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xmlns="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xmlns="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xmlns="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xmlns="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xmlns="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xmlns="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xmlns="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xmlns="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xmlns="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xmlns="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xmlns="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xmlns="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xmlns="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xmlns="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xmlns="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xmlns="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xmlns="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xmlns="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xmlns="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xmlns="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xmlns="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xmlns="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xmlns="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xmlns="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xmlns="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xmlns="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xmlns="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xmlns="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xmlns="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xmlns="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xmlns="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xmlns="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xmlns="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xmlns="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xmlns="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xmlns="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xmlns="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xmlns="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xmlns="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xmlns="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xmlns="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xmlns="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xmlns="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xmlns="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xmlns="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xmlns="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xmlns="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xmlns="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xmlns="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xmlns="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xmlns="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xmlns="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xmlns="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xmlns="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xmlns="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xmlns="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xmlns="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xmlns="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xmlns="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xmlns="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xmlns="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xmlns="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xmlns="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xmlns="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xmlns="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xmlns="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xmlns="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xmlns="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xmlns="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xmlns="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xmlns="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xmlns="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xmlns="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xmlns="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xmlns="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xmlns="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xmlns="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xmlns="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xmlns="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xmlns="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xmlns="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xmlns="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xmlns="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xmlns="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xmlns="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xmlns="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xmlns="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xmlns="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xmlns="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xmlns="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xmlns="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xmlns="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xmlns="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xmlns="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xmlns="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xmlns="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xmlns="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xmlns="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xmlns="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xmlns="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xmlns="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xmlns="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xmlns="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xmlns="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xmlns="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xmlns="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xmlns="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xmlns="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xmlns="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xmlns="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xmlns="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xmlns="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xmlns="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xmlns="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xmlns="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xmlns="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xmlns="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xmlns="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xmlns="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xmlns="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xmlns="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xmlns="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xmlns="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xmlns="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xmlns="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xmlns="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xmlns="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xmlns="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xmlns="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xmlns="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xmlns="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xmlns="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xmlns="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xmlns="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xmlns="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xmlns="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xmlns="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xmlns="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xmlns="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xmlns="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xmlns="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xmlns="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xmlns="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xmlns="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xmlns="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xmlns="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xmlns="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xmlns="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xmlns="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xmlns="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xmlns="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xmlns="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xmlns="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xmlns="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xmlns="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xmlns="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xmlns="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xmlns="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xmlns="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xmlns="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xmlns="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xmlns="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xmlns="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xmlns="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xmlns="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xmlns="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xmlns="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xmlns="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xmlns="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xmlns="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xmlns="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xmlns="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xmlns="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xmlns="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xmlns="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xmlns="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xmlns="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xmlns="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xmlns="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xmlns="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xmlns="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xmlns="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xmlns="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xmlns="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xmlns="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xmlns="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xmlns="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xmlns="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xmlns="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xmlns="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xmlns="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xmlns="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xmlns="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xmlns="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xmlns="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xmlns="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xmlns="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xmlns="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xmlns="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xmlns="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xmlns="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xmlns="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xmlns="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xmlns="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xmlns="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xmlns="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xmlns="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xmlns="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xmlns="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xmlns="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xmlns="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xmlns="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xmlns="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xmlns="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xmlns="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xmlns="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xmlns="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xmlns="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xmlns="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xmlns="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xmlns="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xmlns="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xmlns="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xmlns="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xmlns="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xmlns="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xmlns="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xmlns="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xmlns="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xmlns="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xmlns="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xmlns="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xmlns="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xmlns="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xmlns="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xmlns="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xmlns="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xmlns="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xmlns="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xmlns="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xmlns="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xmlns="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xmlns="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xmlns="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xmlns="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xmlns="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xmlns="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xmlns="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xmlns="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xmlns="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xmlns="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xmlns="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xmlns="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xmlns="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xmlns="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xmlns="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xmlns="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xmlns="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xmlns="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xmlns="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xmlns="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xmlns="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xmlns="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xmlns="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xmlns="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xmlns="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xmlns="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xmlns="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xmlns="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xmlns="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xmlns="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xmlns="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xmlns="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xmlns="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xmlns="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xmlns="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xmlns="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xmlns="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xmlns="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xmlns="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xmlns="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xmlns="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xmlns="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xmlns="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xmlns="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xmlns="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xmlns="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xmlns="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xmlns="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xmlns="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xmlns="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xmlns="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xmlns="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xmlns="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xmlns="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xmlns="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xmlns="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xmlns="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xmlns="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xmlns="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xmlns="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xmlns="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xmlns="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xmlns="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xmlns="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xmlns="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xmlns="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xmlns="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xmlns="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xmlns="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xmlns="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xmlns="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xmlns="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xmlns="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xmlns="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xmlns="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xmlns="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xmlns="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xmlns="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xmlns="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xmlns="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xmlns="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xmlns="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xmlns="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xmlns="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xmlns="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xmlns="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xmlns="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xmlns="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xmlns="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xmlns="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xmlns="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xmlns="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xmlns="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xmlns="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xmlns="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xmlns="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xmlns="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xmlns="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xmlns="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xmlns="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xmlns="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xmlns="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xmlns="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xmlns="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xmlns="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xmlns="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xmlns="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xmlns="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xmlns="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xmlns="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xmlns="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xmlns="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xmlns="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xmlns="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xmlns="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xmlns="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xmlns="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xmlns="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xmlns="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xmlns="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xmlns="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219075</xdr:rowOff>
    </xdr:from>
    <xdr:ext cx="685800" cy="866775"/>
    <xdr:pic>
      <xdr:nvPicPr>
        <xdr:cNvPr id="3" name="image8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</xdr:colOff>
      <xdr:row>1</xdr:row>
      <xdr:rowOff>9525</xdr:rowOff>
    </xdr:from>
    <xdr:ext cx="2295525" cy="876300"/>
    <xdr:pic>
      <xdr:nvPicPr>
        <xdr:cNvPr id="4" name="image7.pn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805709</xdr:colOff>
      <xdr:row>1</xdr:row>
      <xdr:rowOff>94404</xdr:rowOff>
    </xdr:from>
    <xdr:to>
      <xdr:col>10</xdr:col>
      <xdr:colOff>462642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1934" y="313479"/>
          <a:ext cx="695158" cy="1359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43295</xdr:colOff>
      <xdr:row>1</xdr:row>
      <xdr:rowOff>6628</xdr:rowOff>
    </xdr:from>
    <xdr:to>
      <xdr:col>9</xdr:col>
      <xdr:colOff>750743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1295" y="225703"/>
          <a:ext cx="1755198" cy="139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JaPvja8KRYiOU-JayKAYa5RyCroGtMOj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7" Type="http://schemas.openxmlformats.org/officeDocument/2006/relationships/hyperlink" Target="https://drive.google.com/file/d/1XXYAsG9Ra8MyylWh6I5J6Gd7SCMy5bsA/view?usp=sharing" TargetMode="External"/><Relationship Id="rId12" Type="http://schemas.openxmlformats.org/officeDocument/2006/relationships/drawing" Target="../drawings/drawing12.xml"/><Relationship Id="rId2" Type="http://schemas.openxmlformats.org/officeDocument/2006/relationships/hyperlink" Target="https://drive.google.com/file/d/1zVkbI132rTelVbBKEsJQybhqu7lVb_4o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file/d/10UXq6ugrpgtPM4zD6BQYVipYdcGNeGKT/view?usp=sharing" TargetMode="External"/><Relationship Id="rId11" Type="http://schemas.openxmlformats.org/officeDocument/2006/relationships/printerSettings" Target="../printerSettings/printerSettings14.bin"/><Relationship Id="rId5" Type="http://schemas.openxmlformats.org/officeDocument/2006/relationships/hyperlink" Target="https://drive.google.com/file/d/15RR0y7evN8alwooxciy_6cbx4Yk26fTw/view?usp=sharing" TargetMode="External"/><Relationship Id="rId10" Type="http://schemas.openxmlformats.org/officeDocument/2006/relationships/hyperlink" Target="https://drive.google.com/file/d/14NhHcyEsrLsM2tFiTofIwAUdKWtAHWZj/view?usp=share_link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gdgKED6LIY3eGJ4F5DxUSe6jbFuWWmJC/view?usp=sharing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u/0/folders/1ex3nERQCPGDDYyKSJNQICbyoVIYxw0Mi" TargetMode="External"/><Relationship Id="rId2" Type="http://schemas.openxmlformats.org/officeDocument/2006/relationships/hyperlink" Target="https://drive.google.com/file/d/18M2fMXwgkeGzTYDMdSxBnswEVrE3U2Ya/view?usp=sharing" TargetMode="External"/><Relationship Id="rId1" Type="http://schemas.openxmlformats.org/officeDocument/2006/relationships/hyperlink" Target="https://drive.google.com/file/d/17Fq8-rjNgMQSkqrbAxB96QqnATiOVtro/view?usp=sharing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tabSelected="1" zoomScale="90" zoomScaleNormal="90" workbookViewId="0">
      <selection activeCell="F89" sqref="F89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13.42578125" customWidth="1"/>
    <col min="7" max="7" width="12.42578125" bestFit="1" customWidth="1"/>
    <col min="8" max="8" width="10.42578125" bestFit="1" customWidth="1"/>
    <col min="9" max="26" width="9.140625" customWidth="1"/>
  </cols>
  <sheetData>
    <row r="1" spans="1:26" ht="15.75">
      <c r="A1" s="711"/>
      <c r="B1" s="718" t="s">
        <v>0</v>
      </c>
      <c r="C1" s="660"/>
      <c r="D1" s="683" t="s">
        <v>1</v>
      </c>
      <c r="E1" s="647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712"/>
      <c r="B2" s="649" t="s">
        <v>2</v>
      </c>
      <c r="C2" s="650"/>
      <c r="D2" s="651" t="s">
        <v>3</v>
      </c>
      <c r="E2" s="651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712"/>
      <c r="B3" s="653" t="s">
        <v>5</v>
      </c>
      <c r="C3" s="650"/>
      <c r="D3" s="652"/>
      <c r="E3" s="652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712"/>
      <c r="D4" s="709" t="s">
        <v>1050</v>
      </c>
      <c r="E4" s="710">
        <v>2</v>
      </c>
      <c r="F4" s="1"/>
      <c r="G4" s="739"/>
      <c r="H4" s="699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652"/>
      <c r="B5" s="713" t="s">
        <v>6</v>
      </c>
      <c r="C5" s="697"/>
      <c r="D5" s="652"/>
      <c r="E5" s="652"/>
      <c r="F5" s="1"/>
      <c r="G5" s="739"/>
      <c r="H5" s="69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>
      <c r="A6" s="714" t="s">
        <v>7</v>
      </c>
      <c r="B6" s="647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>
      <c r="A7" s="691" t="s">
        <v>11</v>
      </c>
      <c r="B7" s="647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683" t="s">
        <v>13</v>
      </c>
      <c r="B8" s="646"/>
      <c r="C8" s="647"/>
      <c r="D8" s="735" t="s">
        <v>14</v>
      </c>
      <c r="E8" s="660"/>
      <c r="F8" s="7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665" t="s">
        <v>15</v>
      </c>
      <c r="B9" s="646"/>
      <c r="C9" s="647"/>
      <c r="D9" s="736"/>
      <c r="E9" s="697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729" t="s">
        <v>16</v>
      </c>
      <c r="B10" s="646"/>
      <c r="C10" s="647"/>
      <c r="D10" s="737">
        <v>1162456.73</v>
      </c>
      <c r="E10" s="647"/>
      <c r="F10" s="7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732" t="s">
        <v>18</v>
      </c>
      <c r="B11" s="646"/>
      <c r="C11" s="647"/>
      <c r="D11" s="738">
        <v>0</v>
      </c>
      <c r="E11" s="647"/>
      <c r="F11" s="7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732" t="s">
        <v>19</v>
      </c>
      <c r="B12" s="646"/>
      <c r="C12" s="647"/>
      <c r="D12" s="675">
        <v>0</v>
      </c>
      <c r="E12" s="647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729" t="s">
        <v>20</v>
      </c>
      <c r="B13" s="646"/>
      <c r="C13" s="647"/>
      <c r="D13" s="664">
        <v>0</v>
      </c>
      <c r="E13" s="647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733" t="s">
        <v>21</v>
      </c>
      <c r="B14" s="646"/>
      <c r="C14" s="647"/>
      <c r="D14" s="734">
        <v>0</v>
      </c>
      <c r="E14" s="647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731" t="s">
        <v>22</v>
      </c>
      <c r="B15" s="646"/>
      <c r="C15" s="647"/>
      <c r="D15" s="673">
        <f>SUM(D10:E13)-D14</f>
        <v>1162456.73</v>
      </c>
      <c r="E15" s="647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729" t="s">
        <v>23</v>
      </c>
      <c r="B16" s="646"/>
      <c r="C16" s="647"/>
      <c r="D16" s="664">
        <f>D192</f>
        <v>6712.0999999999995</v>
      </c>
      <c r="E16" s="647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729" t="s">
        <v>24</v>
      </c>
      <c r="B17" s="646"/>
      <c r="C17" s="647"/>
      <c r="D17" s="664">
        <v>0</v>
      </c>
      <c r="E17" s="647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729" t="s">
        <v>25</v>
      </c>
      <c r="B18" s="646"/>
      <c r="C18" s="647"/>
      <c r="D18" s="664">
        <v>0</v>
      </c>
      <c r="E18" s="647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730" t="s">
        <v>26</v>
      </c>
      <c r="B19" s="646"/>
      <c r="C19" s="647"/>
      <c r="D19" s="662">
        <f>SUM(D16:E18)</f>
        <v>6712.0999999999995</v>
      </c>
      <c r="E19" s="647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731" t="s">
        <v>27</v>
      </c>
      <c r="B20" s="646"/>
      <c r="C20" s="647"/>
      <c r="D20" s="658">
        <f>D15+D19</f>
        <v>1169168.83</v>
      </c>
      <c r="E20" s="647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667"/>
      <c r="B21" s="646"/>
      <c r="C21" s="646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665" t="s">
        <v>28</v>
      </c>
      <c r="B22" s="646"/>
      <c r="C22" s="647"/>
      <c r="D22" s="726" t="s">
        <v>14</v>
      </c>
      <c r="E22" s="647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678" t="s">
        <v>29</v>
      </c>
      <c r="B23" s="646"/>
      <c r="C23" s="647"/>
      <c r="D23" s="679">
        <f>D24+SUM(D30:E33)</f>
        <v>935934.10495077446</v>
      </c>
      <c r="E23" s="647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727" t="s">
        <v>30</v>
      </c>
      <c r="B24" s="646"/>
      <c r="C24" s="647"/>
      <c r="D24" s="728">
        <f>D25+D28+D29</f>
        <v>653362.28</v>
      </c>
      <c r="E24" s="647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722" t="s">
        <v>31</v>
      </c>
      <c r="B25" s="646"/>
      <c r="C25" s="647"/>
      <c r="D25" s="723">
        <f>D26+D27</f>
        <v>0</v>
      </c>
      <c r="E25" s="647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67" t="s">
        <v>32</v>
      </c>
      <c r="B26" s="646"/>
      <c r="C26" s="647"/>
      <c r="D26" s="664">
        <v>0</v>
      </c>
      <c r="E26" s="647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667" t="s">
        <v>33</v>
      </c>
      <c r="B27" s="646"/>
      <c r="C27" s="647"/>
      <c r="D27" s="664">
        <v>0</v>
      </c>
      <c r="E27" s="647"/>
      <c r="F27" s="12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67" t="s">
        <v>34</v>
      </c>
      <c r="B28" s="646"/>
      <c r="C28" s="647"/>
      <c r="D28" s="664">
        <v>0</v>
      </c>
      <c r="E28" s="647"/>
      <c r="F28" s="12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667" t="s">
        <v>35</v>
      </c>
      <c r="B29" s="646"/>
      <c r="C29" s="647"/>
      <c r="D29" s="664">
        <v>653362.28</v>
      </c>
      <c r="E29" s="647"/>
      <c r="F29" s="12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67" t="s">
        <v>36</v>
      </c>
      <c r="B30" s="646"/>
      <c r="C30" s="647"/>
      <c r="D30" s="664">
        <f>'CÁLCULO FOLHA DE PAGAMENTO'!G69</f>
        <v>50767.707199999997</v>
      </c>
      <c r="E30" s="647"/>
      <c r="F30" s="12"/>
      <c r="G30" s="141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667" t="s">
        <v>37</v>
      </c>
      <c r="B31" s="646"/>
      <c r="C31" s="647"/>
      <c r="D31" s="664">
        <f>'CÁLCULO FOLHA DE PAGAMENTO'!G70</f>
        <v>0</v>
      </c>
      <c r="E31" s="647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67" t="s">
        <v>38</v>
      </c>
      <c r="B32" s="646"/>
      <c r="C32" s="647"/>
      <c r="D32" s="664">
        <f>'CÁLCULO FOLHA DE PAGAMENTO'!G73</f>
        <v>34518.179999999993</v>
      </c>
      <c r="E32" s="647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667" t="s">
        <v>39</v>
      </c>
      <c r="B33" s="646"/>
      <c r="C33" s="647"/>
      <c r="D33" s="664">
        <f>IF(E6="NÃO",(IF($E$4&gt;1,(8.333+11.111+1.56+0.194+4+2+$D$155)*$D$24/100,(8.333+11.111+1.56+0.194+4+9.08)*$D$24/100)),IF(E6="SIM",(IF($E$4&gt;1,(8.333+11.111+1.56+4+2+$D$155)*$D$24/100,(8.333+11.111+1.56+4+9.08)*$D$24/100))))</f>
        <v>197285.93775077446</v>
      </c>
      <c r="E33" s="647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78" t="s">
        <v>40</v>
      </c>
      <c r="B34" s="646"/>
      <c r="C34" s="647"/>
      <c r="D34" s="679">
        <f>SUM(D35:E42)</f>
        <v>95601.32</v>
      </c>
      <c r="E34" s="647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667" t="s">
        <v>41</v>
      </c>
      <c r="B35" s="646"/>
      <c r="C35" s="647"/>
      <c r="D35" s="664">
        <v>42629.69</v>
      </c>
      <c r="E35" s="647"/>
      <c r="F35" s="12"/>
      <c r="G35" s="7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67" t="s">
        <v>42</v>
      </c>
      <c r="B36" s="646"/>
      <c r="C36" s="647"/>
      <c r="D36" s="664">
        <v>36368.53</v>
      </c>
      <c r="E36" s="647"/>
      <c r="F36" s="12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667" t="s">
        <v>43</v>
      </c>
      <c r="B37" s="646"/>
      <c r="C37" s="647"/>
      <c r="D37" s="664"/>
      <c r="E37" s="647"/>
      <c r="F37" s="12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667" t="s">
        <v>44</v>
      </c>
      <c r="B38" s="646"/>
      <c r="C38" s="647"/>
      <c r="D38" s="664">
        <v>16125.97</v>
      </c>
      <c r="E38" s="647"/>
      <c r="F38" s="12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667" t="s">
        <v>45</v>
      </c>
      <c r="B39" s="646"/>
      <c r="C39" s="647"/>
      <c r="D39" s="664"/>
      <c r="E39" s="647"/>
      <c r="F39" s="7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667" t="s">
        <v>46</v>
      </c>
      <c r="B40" s="646"/>
      <c r="C40" s="647"/>
      <c r="D40" s="664">
        <v>477.13</v>
      </c>
      <c r="E40" s="647"/>
      <c r="F40" s="7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667" t="s">
        <v>47</v>
      </c>
      <c r="B41" s="646"/>
      <c r="C41" s="647"/>
      <c r="D41" s="664"/>
      <c r="E41" s="647"/>
      <c r="F41" s="15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667" t="s">
        <v>48</v>
      </c>
      <c r="B42" s="646"/>
      <c r="C42" s="647"/>
      <c r="D42" s="664"/>
      <c r="E42" s="647"/>
      <c r="F42" s="15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678" t="s">
        <v>49</v>
      </c>
      <c r="B43" s="646"/>
      <c r="C43" s="647"/>
      <c r="D43" s="679">
        <f>SUM(D44:E48)+D49+D61+D62</f>
        <v>25439.27</v>
      </c>
      <c r="E43" s="647"/>
      <c r="F43" s="12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667" t="s">
        <v>50</v>
      </c>
      <c r="B44" s="646"/>
      <c r="C44" s="647"/>
      <c r="D44" s="664">
        <v>10832.05</v>
      </c>
      <c r="E44" s="647"/>
      <c r="F44" s="12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667" t="s">
        <v>51</v>
      </c>
      <c r="B45" s="646"/>
      <c r="C45" s="647"/>
      <c r="D45" s="664">
        <v>4452.13</v>
      </c>
      <c r="E45" s="647"/>
      <c r="F45" s="12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667" t="s">
        <v>52</v>
      </c>
      <c r="B46" s="646"/>
      <c r="C46" s="647"/>
      <c r="D46" s="664">
        <v>5460.93</v>
      </c>
      <c r="E46" s="647"/>
      <c r="F46" s="12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667" t="s">
        <v>53</v>
      </c>
      <c r="B47" s="646"/>
      <c r="C47" s="647"/>
      <c r="D47" s="664">
        <f>339.7+360.49+334.1+277.81+300+321.38+105.8+405.54+350.06+340.73+200.04+200.02+100+100.03+100.01+200.02+150</f>
        <v>4185.7300000000005</v>
      </c>
      <c r="E47" s="647"/>
      <c r="F47" s="12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667" t="s">
        <v>54</v>
      </c>
      <c r="B48" s="646"/>
      <c r="C48" s="647"/>
      <c r="D48" s="664">
        <v>0</v>
      </c>
      <c r="E48" s="647"/>
      <c r="F48" s="7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680" t="s">
        <v>55</v>
      </c>
      <c r="B49" s="646"/>
      <c r="C49" s="647"/>
      <c r="D49" s="724">
        <f>D50+D52+D54+D57+D60</f>
        <v>389.5</v>
      </c>
      <c r="E49" s="725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671" t="s">
        <v>56</v>
      </c>
      <c r="B50" s="646"/>
      <c r="C50" s="647"/>
      <c r="D50" s="672">
        <f>D51</f>
        <v>389.5</v>
      </c>
      <c r="E50" s="647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657" t="s">
        <v>57</v>
      </c>
      <c r="B51" s="646"/>
      <c r="C51" s="647"/>
      <c r="D51" s="670">
        <v>389.5</v>
      </c>
      <c r="E51" s="647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671" t="s">
        <v>58</v>
      </c>
      <c r="B52" s="646"/>
      <c r="C52" s="647"/>
      <c r="D52" s="672">
        <f>D53</f>
        <v>0</v>
      </c>
      <c r="E52" s="647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657" t="s">
        <v>59</v>
      </c>
      <c r="B53" s="646"/>
      <c r="C53" s="647"/>
      <c r="D53" s="670">
        <v>0</v>
      </c>
      <c r="E53" s="647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671" t="s">
        <v>60</v>
      </c>
      <c r="B54" s="646"/>
      <c r="C54" s="647"/>
      <c r="D54" s="721">
        <f>D55+D56</f>
        <v>0</v>
      </c>
      <c r="E54" s="647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657" t="s">
        <v>61</v>
      </c>
      <c r="B55" s="646"/>
      <c r="C55" s="647"/>
      <c r="D55" s="670">
        <v>0</v>
      </c>
      <c r="E55" s="647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657" t="s">
        <v>62</v>
      </c>
      <c r="B56" s="646"/>
      <c r="C56" s="647"/>
      <c r="D56" s="670">
        <v>0</v>
      </c>
      <c r="E56" s="647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671" t="s">
        <v>63</v>
      </c>
      <c r="B57" s="646"/>
      <c r="C57" s="647"/>
      <c r="D57" s="721">
        <f>D58+D59</f>
        <v>0</v>
      </c>
      <c r="E57" s="647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657" t="s">
        <v>64</v>
      </c>
      <c r="B58" s="646"/>
      <c r="C58" s="647"/>
      <c r="D58" s="670"/>
      <c r="E58" s="647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657" t="s">
        <v>65</v>
      </c>
      <c r="B59" s="646"/>
      <c r="C59" s="647"/>
      <c r="D59" s="670"/>
      <c r="E59" s="647"/>
      <c r="F59" s="7"/>
      <c r="G59" s="7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719" t="s">
        <v>66</v>
      </c>
      <c r="B60" s="646"/>
      <c r="C60" s="647"/>
      <c r="D60" s="720">
        <v>0</v>
      </c>
      <c r="E60" s="647"/>
      <c r="F60" s="7"/>
      <c r="G60" s="7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657" t="s">
        <v>67</v>
      </c>
      <c r="B61" s="646"/>
      <c r="C61" s="647"/>
      <c r="D61" s="670">
        <v>118.93</v>
      </c>
      <c r="E61" s="647"/>
      <c r="F61" s="7"/>
      <c r="G61" s="7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645" t="s">
        <v>68</v>
      </c>
      <c r="B62" s="646"/>
      <c r="C62" s="647"/>
      <c r="D62" s="670"/>
      <c r="E62" s="647"/>
      <c r="F62" s="7"/>
      <c r="G62" s="7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665" t="s">
        <v>69</v>
      </c>
      <c r="B63" s="646"/>
      <c r="C63" s="647"/>
      <c r="D63" s="673">
        <f>D64+D67+D70</f>
        <v>451.95999999999992</v>
      </c>
      <c r="E63" s="647"/>
      <c r="F63" s="12"/>
      <c r="G63" s="7"/>
      <c r="H63" s="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716" t="s">
        <v>70</v>
      </c>
      <c r="B64" s="646"/>
      <c r="C64" s="647"/>
      <c r="D64" s="717">
        <f>SUM(D65:D66)</f>
        <v>0</v>
      </c>
      <c r="E64" s="647"/>
      <c r="F64" s="12"/>
      <c r="G64" s="7"/>
      <c r="H64" s="11"/>
      <c r="I64" s="2"/>
      <c r="J64" s="56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667" t="s">
        <v>71</v>
      </c>
      <c r="B65" s="646"/>
      <c r="C65" s="647"/>
      <c r="D65" s="648">
        <v>0</v>
      </c>
      <c r="E65" s="647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667" t="s">
        <v>72</v>
      </c>
      <c r="B66" s="646"/>
      <c r="C66" s="647"/>
      <c r="D66" s="648">
        <v>0</v>
      </c>
      <c r="E66" s="647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716" t="s">
        <v>73</v>
      </c>
      <c r="B67" s="646"/>
      <c r="C67" s="647"/>
      <c r="D67" s="717">
        <f>SUM(D68:D69)</f>
        <v>0</v>
      </c>
      <c r="E67" s="647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667" t="s">
        <v>74</v>
      </c>
      <c r="B68" s="646"/>
      <c r="C68" s="647"/>
      <c r="D68" s="648"/>
      <c r="E68" s="647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667" t="s">
        <v>75</v>
      </c>
      <c r="B69" s="646"/>
      <c r="C69" s="647"/>
      <c r="D69" s="648">
        <v>0</v>
      </c>
      <c r="E69" s="647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716" t="s">
        <v>76</v>
      </c>
      <c r="B70" s="646"/>
      <c r="C70" s="647"/>
      <c r="D70" s="717">
        <f>SUM(D71:D72)</f>
        <v>451.95999999999992</v>
      </c>
      <c r="E70" s="647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667" t="s">
        <v>77</v>
      </c>
      <c r="B71" s="646"/>
      <c r="C71" s="647"/>
      <c r="D71" s="648">
        <f>69.1+69.1</f>
        <v>138.19999999999999</v>
      </c>
      <c r="E71" s="647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667" t="s">
        <v>78</v>
      </c>
      <c r="B72" s="646"/>
      <c r="C72" s="647"/>
      <c r="D72" s="648">
        <f>3+3.19+3.19+3.19+3.19+3.19+13.5+3.5+6.6+1.5+2.4+9+3.19+3.19+3.19+3.19+7.35+8.82+9+9+3.19+3.19+3.19+3.19+0.48+9+3.19+3.19+3.19+3.19+3.19+3.19+0.48+3.19+0.48+3.19+3.19+3.19+2.4+9+3.19+0.48+9+9+3.19+3.19+3.19+3.19+3.19+3.19+3.19+3.19+3.19+3.19+3.19+3.19+9+3.19+3.19+3.19+3.19+1.92+8.82+9+9+9+9+3.19+3.19+0.48+3.19+3.19+3.19</f>
        <v>313.75999999999993</v>
      </c>
      <c r="E72" s="647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6"/>
      <c r="B73" s="16"/>
      <c r="C73" s="17"/>
      <c r="D73" s="659"/>
      <c r="E73" s="660"/>
      <c r="F73" s="12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>
      <c r="A74" s="698" t="s">
        <v>79</v>
      </c>
      <c r="B74" s="699"/>
      <c r="C74" s="18" t="s">
        <v>80</v>
      </c>
      <c r="D74" s="693" t="s">
        <v>79</v>
      </c>
      <c r="E74" s="650"/>
      <c r="F74" s="19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>
      <c r="A75" s="694" t="s">
        <v>81</v>
      </c>
      <c r="B75" s="695"/>
      <c r="C75" s="20" t="s">
        <v>82</v>
      </c>
      <c r="D75" s="696" t="s">
        <v>83</v>
      </c>
      <c r="E75" s="697"/>
      <c r="F75" s="7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711"/>
      <c r="B76" s="718" t="s">
        <v>0</v>
      </c>
      <c r="C76" s="660"/>
      <c r="D76" s="683" t="s">
        <v>1</v>
      </c>
      <c r="E76" s="647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712"/>
      <c r="B77" s="649" t="s">
        <v>2</v>
      </c>
      <c r="C77" s="650"/>
      <c r="D77" s="651" t="s">
        <v>3</v>
      </c>
      <c r="E77" s="651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712"/>
      <c r="B78" s="653" t="s">
        <v>5</v>
      </c>
      <c r="C78" s="650"/>
      <c r="D78" s="652"/>
      <c r="E78" s="652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712"/>
      <c r="D79" s="709" t="s">
        <v>1050</v>
      </c>
      <c r="E79" s="710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652"/>
      <c r="B80" s="713" t="s">
        <v>6</v>
      </c>
      <c r="C80" s="697"/>
      <c r="D80" s="652"/>
      <c r="E80" s="652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714" t="s">
        <v>7</v>
      </c>
      <c r="B81" s="647"/>
      <c r="C81" s="715" t="s">
        <v>8</v>
      </c>
      <c r="D81" s="646"/>
      <c r="E81" s="647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>
      <c r="A82" s="691" t="s">
        <v>11</v>
      </c>
      <c r="B82" s="647"/>
      <c r="C82" s="692" t="s">
        <v>12</v>
      </c>
      <c r="D82" s="646"/>
      <c r="E82" s="647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665" t="s">
        <v>84</v>
      </c>
      <c r="B83" s="646"/>
      <c r="C83" s="647"/>
      <c r="D83" s="683" t="s">
        <v>14</v>
      </c>
      <c r="E83" s="647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665" t="s">
        <v>85</v>
      </c>
      <c r="B84" s="646"/>
      <c r="C84" s="647"/>
      <c r="D84" s="673">
        <f>D85+D88+D89+D90+D95+D96+D97</f>
        <v>11252.79</v>
      </c>
      <c r="E84" s="647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716" t="s">
        <v>86</v>
      </c>
      <c r="B85" s="646"/>
      <c r="C85" s="647"/>
      <c r="D85" s="717">
        <f>SUM(D86:D87)</f>
        <v>5024.13</v>
      </c>
      <c r="E85" s="647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657" t="s">
        <v>87</v>
      </c>
      <c r="B86" s="646"/>
      <c r="C86" s="647"/>
      <c r="D86" s="648"/>
      <c r="E86" s="647"/>
      <c r="F86" s="12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657" t="s">
        <v>88</v>
      </c>
      <c r="B87" s="646"/>
      <c r="C87" s="647"/>
      <c r="D87" s="648">
        <f>3920+1104.13</f>
        <v>5024.13</v>
      </c>
      <c r="E87" s="647"/>
      <c r="F87" s="12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667" t="s">
        <v>89</v>
      </c>
      <c r="B88" s="646"/>
      <c r="C88" s="647"/>
      <c r="D88" s="648">
        <v>2320.21</v>
      </c>
      <c r="E88" s="647"/>
      <c r="F88" s="7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667" t="s">
        <v>90</v>
      </c>
      <c r="B89" s="646"/>
      <c r="C89" s="647"/>
      <c r="D89" s="648"/>
      <c r="E89" s="647"/>
      <c r="F89" s="7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716" t="s">
        <v>91</v>
      </c>
      <c r="B90" s="646"/>
      <c r="C90" s="647"/>
      <c r="D90" s="717">
        <f>SUM(D91:D94)</f>
        <v>3780.6</v>
      </c>
      <c r="E90" s="647"/>
      <c r="F90" s="7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657" t="s">
        <v>92</v>
      </c>
      <c r="B91" s="646"/>
      <c r="C91" s="647"/>
      <c r="D91" s="648">
        <v>0</v>
      </c>
      <c r="E91" s="647"/>
      <c r="F91" s="7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657" t="s">
        <v>93</v>
      </c>
      <c r="B92" s="646"/>
      <c r="C92" s="647"/>
      <c r="D92" s="648">
        <f>2820.6+480+480</f>
        <v>3780.6</v>
      </c>
      <c r="E92" s="647"/>
      <c r="F92" s="7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657" t="s">
        <v>94</v>
      </c>
      <c r="B93" s="646"/>
      <c r="C93" s="647"/>
      <c r="D93" s="648"/>
      <c r="E93" s="647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657" t="s">
        <v>95</v>
      </c>
      <c r="B94" s="646"/>
      <c r="C94" s="647"/>
      <c r="D94" s="648"/>
      <c r="E94" s="647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657" t="s">
        <v>96</v>
      </c>
      <c r="B95" s="646"/>
      <c r="C95" s="647"/>
      <c r="D95" s="670"/>
      <c r="E95" s="647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657" t="s">
        <v>97</v>
      </c>
      <c r="B96" s="646"/>
      <c r="C96" s="647"/>
      <c r="D96" s="670"/>
      <c r="E96" s="647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671" t="s">
        <v>98</v>
      </c>
      <c r="B97" s="646"/>
      <c r="C97" s="647"/>
      <c r="D97" s="672">
        <f>SUM(D98:D99)</f>
        <v>127.85</v>
      </c>
      <c r="E97" s="647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657" t="s">
        <v>99</v>
      </c>
      <c r="B98" s="646"/>
      <c r="C98" s="647"/>
      <c r="D98" s="670">
        <v>0</v>
      </c>
      <c r="E98" s="647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657" t="s">
        <v>100</v>
      </c>
      <c r="B99" s="646"/>
      <c r="C99" s="647"/>
      <c r="D99" s="670">
        <f>15.34+21.1+31.45+59.96</f>
        <v>127.85</v>
      </c>
      <c r="E99" s="647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665" t="s">
        <v>101</v>
      </c>
      <c r="B100" s="646"/>
      <c r="C100" s="647"/>
      <c r="D100" s="673">
        <f>D101+D108+D110</f>
        <v>82430.97</v>
      </c>
      <c r="E100" s="647"/>
      <c r="F100" s="12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668" t="s">
        <v>102</v>
      </c>
      <c r="B101" s="646"/>
      <c r="C101" s="647"/>
      <c r="D101" s="669">
        <f>SUM(D102:D107)</f>
        <v>29270.41</v>
      </c>
      <c r="E101" s="647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667" t="s">
        <v>103</v>
      </c>
      <c r="B102" s="646"/>
      <c r="C102" s="647"/>
      <c r="D102" s="648">
        <v>0</v>
      </c>
      <c r="E102" s="647"/>
      <c r="F102" s="7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667" t="s">
        <v>104</v>
      </c>
      <c r="B103" s="646"/>
      <c r="C103" s="647"/>
      <c r="D103" s="648">
        <v>0</v>
      </c>
      <c r="E103" s="647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667" t="s">
        <v>105</v>
      </c>
      <c r="B104" s="646"/>
      <c r="C104" s="647"/>
      <c r="D104" s="648">
        <f>10189.01+965.4</f>
        <v>11154.41</v>
      </c>
      <c r="E104" s="647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667" t="s">
        <v>106</v>
      </c>
      <c r="B105" s="646"/>
      <c r="C105" s="647"/>
      <c r="D105" s="648">
        <v>4466</v>
      </c>
      <c r="E105" s="647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666" t="s">
        <v>107</v>
      </c>
      <c r="B106" s="646"/>
      <c r="C106" s="647"/>
      <c r="D106" s="648">
        <f>13000+650</f>
        <v>13650</v>
      </c>
      <c r="E106" s="647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667" t="s">
        <v>108</v>
      </c>
      <c r="B107" s="646"/>
      <c r="C107" s="647"/>
      <c r="D107" s="648">
        <v>0</v>
      </c>
      <c r="E107" s="647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668" t="s">
        <v>109</v>
      </c>
      <c r="B108" s="646"/>
      <c r="C108" s="647"/>
      <c r="D108" s="669">
        <f>D109</f>
        <v>0</v>
      </c>
      <c r="E108" s="647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667" t="s">
        <v>110</v>
      </c>
      <c r="B109" s="646"/>
      <c r="C109" s="647"/>
      <c r="D109" s="648">
        <v>0</v>
      </c>
      <c r="E109" s="647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668" t="s">
        <v>111</v>
      </c>
      <c r="B110" s="646"/>
      <c r="C110" s="647"/>
      <c r="D110" s="669">
        <f>D111+D122</f>
        <v>53160.56</v>
      </c>
      <c r="E110" s="647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654" t="s">
        <v>112</v>
      </c>
      <c r="B111" s="646"/>
      <c r="C111" s="647"/>
      <c r="D111" s="655">
        <f>SUM(D112:D121)</f>
        <v>51660.56</v>
      </c>
      <c r="E111" s="647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645" t="s">
        <v>113</v>
      </c>
      <c r="B112" s="646"/>
      <c r="C112" s="647"/>
      <c r="D112" s="648">
        <v>1641.41</v>
      </c>
      <c r="E112" s="647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645" t="s">
        <v>114</v>
      </c>
      <c r="B113" s="646"/>
      <c r="C113" s="647"/>
      <c r="D113" s="656">
        <f>2715+844.65+5700</f>
        <v>9259.65</v>
      </c>
      <c r="E113" s="647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657" t="s">
        <v>115</v>
      </c>
      <c r="B114" s="646"/>
      <c r="C114" s="647"/>
      <c r="D114" s="648"/>
      <c r="E114" s="647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645" t="s">
        <v>116</v>
      </c>
      <c r="B115" s="646"/>
      <c r="C115" s="647"/>
      <c r="D115" s="648">
        <f>5000+10000+10000</f>
        <v>25000</v>
      </c>
      <c r="E115" s="647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645" t="s">
        <v>117</v>
      </c>
      <c r="B116" s="646"/>
      <c r="C116" s="647"/>
      <c r="D116" s="648"/>
      <c r="E116" s="647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657" t="s">
        <v>118</v>
      </c>
      <c r="B117" s="646"/>
      <c r="C117" s="647"/>
      <c r="D117" s="648"/>
      <c r="E117" s="647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657" t="s">
        <v>119</v>
      </c>
      <c r="B118" s="646"/>
      <c r="C118" s="647"/>
      <c r="D118" s="648">
        <v>13000</v>
      </c>
      <c r="E118" s="647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657" t="s">
        <v>120</v>
      </c>
      <c r="B119" s="646"/>
      <c r="C119" s="647"/>
      <c r="D119" s="648"/>
      <c r="E119" s="647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645" t="s">
        <v>121</v>
      </c>
      <c r="B120" s="646"/>
      <c r="C120" s="647"/>
      <c r="D120" s="648"/>
      <c r="E120" s="647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645" t="s">
        <v>122</v>
      </c>
      <c r="B121" s="646"/>
      <c r="C121" s="647"/>
      <c r="D121" s="648">
        <v>2759.5</v>
      </c>
      <c r="E121" s="647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654" t="s">
        <v>123</v>
      </c>
      <c r="B122" s="646"/>
      <c r="C122" s="647"/>
      <c r="D122" s="655">
        <f>SUM(D123:D125)</f>
        <v>1500</v>
      </c>
      <c r="E122" s="647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645" t="s">
        <v>124</v>
      </c>
      <c r="B123" s="646"/>
      <c r="C123" s="647"/>
      <c r="D123" s="648">
        <v>1500</v>
      </c>
      <c r="E123" s="647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657" t="s">
        <v>125</v>
      </c>
      <c r="B124" s="646"/>
      <c r="C124" s="647"/>
      <c r="D124" s="648">
        <v>0</v>
      </c>
      <c r="E124" s="647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657" t="s">
        <v>126</v>
      </c>
      <c r="B125" s="646"/>
      <c r="C125" s="647"/>
      <c r="D125" s="648">
        <v>0</v>
      </c>
      <c r="E125" s="647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665" t="s">
        <v>127</v>
      </c>
      <c r="B126" s="646"/>
      <c r="C126" s="647"/>
      <c r="D126" s="673">
        <f>D127+D135</f>
        <v>11724.35</v>
      </c>
      <c r="E126" s="647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680" t="s">
        <v>128</v>
      </c>
      <c r="B127" s="646"/>
      <c r="C127" s="647"/>
      <c r="D127" s="681">
        <f>D128+D132+D133+D134</f>
        <v>0</v>
      </c>
      <c r="E127" s="647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654" t="s">
        <v>129</v>
      </c>
      <c r="B128" s="646"/>
      <c r="C128" s="647"/>
      <c r="D128" s="655">
        <f>SUM(D129:D131)</f>
        <v>0</v>
      </c>
      <c r="E128" s="647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657" t="s">
        <v>130</v>
      </c>
      <c r="B129" s="646"/>
      <c r="C129" s="647"/>
      <c r="D129" s="648">
        <v>0</v>
      </c>
      <c r="E129" s="647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657" t="s">
        <v>131</v>
      </c>
      <c r="B130" s="646"/>
      <c r="C130" s="647"/>
      <c r="D130" s="648">
        <v>0</v>
      </c>
      <c r="E130" s="647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657" t="s">
        <v>132</v>
      </c>
      <c r="B131" s="646"/>
      <c r="C131" s="647"/>
      <c r="D131" s="648">
        <v>0</v>
      </c>
      <c r="E131" s="647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657" t="s">
        <v>133</v>
      </c>
      <c r="B132" s="646"/>
      <c r="C132" s="647"/>
      <c r="D132" s="648">
        <v>0</v>
      </c>
      <c r="E132" s="647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657" t="s">
        <v>134</v>
      </c>
      <c r="B133" s="646"/>
      <c r="C133" s="647"/>
      <c r="D133" s="648">
        <v>0</v>
      </c>
      <c r="E133" s="647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657" t="s">
        <v>135</v>
      </c>
      <c r="B134" s="646"/>
      <c r="C134" s="647"/>
      <c r="D134" s="648">
        <v>0</v>
      </c>
      <c r="E134" s="647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680" t="s">
        <v>136</v>
      </c>
      <c r="B135" s="646"/>
      <c r="C135" s="647"/>
      <c r="D135" s="681">
        <f>D136+D141+D142+D143</f>
        <v>11724.35</v>
      </c>
      <c r="E135" s="647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654" t="s">
        <v>137</v>
      </c>
      <c r="B136" s="646"/>
      <c r="C136" s="647"/>
      <c r="D136" s="655">
        <f>SUM(D137:D140)</f>
        <v>11724.35</v>
      </c>
      <c r="E136" s="647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657" t="s">
        <v>138</v>
      </c>
      <c r="B137" s="646"/>
      <c r="C137" s="647"/>
      <c r="D137" s="648">
        <v>6299.35</v>
      </c>
      <c r="E137" s="647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657" t="s">
        <v>139</v>
      </c>
      <c r="B138" s="646"/>
      <c r="C138" s="647"/>
      <c r="D138" s="648"/>
      <c r="E138" s="647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657" t="s">
        <v>140</v>
      </c>
      <c r="B139" s="646"/>
      <c r="C139" s="647"/>
      <c r="D139" s="648"/>
      <c r="E139" s="647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657" t="s">
        <v>141</v>
      </c>
      <c r="B140" s="646"/>
      <c r="C140" s="647"/>
      <c r="D140" s="648">
        <f>500+525+100+300+4000</f>
        <v>5425</v>
      </c>
      <c r="E140" s="647"/>
      <c r="F140" s="12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657" t="s">
        <v>142</v>
      </c>
      <c r="B141" s="646"/>
      <c r="C141" s="647"/>
      <c r="D141" s="648">
        <v>0</v>
      </c>
      <c r="E141" s="647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657" t="s">
        <v>143</v>
      </c>
      <c r="B142" s="646"/>
      <c r="C142" s="647"/>
      <c r="D142" s="648">
        <v>0</v>
      </c>
      <c r="E142" s="647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657" t="s">
        <v>144</v>
      </c>
      <c r="B143" s="646"/>
      <c r="C143" s="647"/>
      <c r="D143" s="648">
        <v>0</v>
      </c>
      <c r="E143" s="647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665" t="s">
        <v>145</v>
      </c>
      <c r="B144" s="646"/>
      <c r="C144" s="647"/>
      <c r="D144" s="658">
        <f>SUM(D145:E148)</f>
        <v>0</v>
      </c>
      <c r="E144" s="647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674" t="s">
        <v>146</v>
      </c>
      <c r="B145" s="646"/>
      <c r="C145" s="647"/>
      <c r="D145" s="675">
        <v>0</v>
      </c>
      <c r="E145" s="647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674" t="s">
        <v>147</v>
      </c>
      <c r="B146" s="646"/>
      <c r="C146" s="647"/>
      <c r="D146" s="675">
        <v>0</v>
      </c>
      <c r="E146" s="647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674" t="s">
        <v>148</v>
      </c>
      <c r="B147" s="646"/>
      <c r="C147" s="647"/>
      <c r="D147" s="675">
        <v>0</v>
      </c>
      <c r="E147" s="647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674" t="s">
        <v>149</v>
      </c>
      <c r="B148" s="646"/>
      <c r="C148" s="647"/>
      <c r="D148" s="675">
        <v>0</v>
      </c>
      <c r="E148" s="647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676" t="s">
        <v>150</v>
      </c>
      <c r="B149" s="646"/>
      <c r="C149" s="647"/>
      <c r="D149" s="677">
        <f>D12</f>
        <v>0</v>
      </c>
      <c r="E149" s="647"/>
      <c r="F149" s="12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678" t="s">
        <v>151</v>
      </c>
      <c r="B150" s="646"/>
      <c r="C150" s="647"/>
      <c r="D150" s="679">
        <f>10000+18389.36</f>
        <v>28389.360000000001</v>
      </c>
      <c r="E150" s="647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665" t="s">
        <v>152</v>
      </c>
      <c r="B151" s="646"/>
      <c r="C151" s="647"/>
      <c r="D151" s="658">
        <f>D23+D34+D43+D63+D84+D100+D126+D144+D149+D150</f>
        <v>1191224.1249507747</v>
      </c>
      <c r="E151" s="647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661" t="s">
        <v>153</v>
      </c>
      <c r="B152" s="646"/>
      <c r="C152" s="647"/>
      <c r="D152" s="662">
        <f>D20-D151</f>
        <v>-22055.294950774638</v>
      </c>
      <c r="E152" s="647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663" t="s">
        <v>154</v>
      </c>
      <c r="B153" s="646"/>
      <c r="C153" s="647"/>
      <c r="D153" s="664">
        <v>0</v>
      </c>
      <c r="E153" s="647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663" t="s">
        <v>155</v>
      </c>
      <c r="B154" s="646"/>
      <c r="C154" s="647"/>
      <c r="D154" s="664">
        <v>0</v>
      </c>
      <c r="E154" s="647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665" t="s">
        <v>156</v>
      </c>
      <c r="B155" s="646"/>
      <c r="C155" s="647"/>
      <c r="D155" s="658">
        <f>TURNOVER!B22</f>
        <v>3.1914893617021276</v>
      </c>
      <c r="E155" s="647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1"/>
      <c r="B156" s="22"/>
      <c r="C156" s="17"/>
      <c r="D156" s="659"/>
      <c r="E156" s="660"/>
      <c r="F156" s="23"/>
      <c r="G156" s="23"/>
      <c r="H156" s="2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>
      <c r="A157" s="698" t="s">
        <v>79</v>
      </c>
      <c r="B157" s="699"/>
      <c r="C157" s="18" t="s">
        <v>80</v>
      </c>
      <c r="D157" s="693" t="s">
        <v>79</v>
      </c>
      <c r="E157" s="650"/>
      <c r="F157" s="23"/>
      <c r="G157" s="23"/>
      <c r="H157" s="2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>
      <c r="A158" s="694" t="s">
        <v>81</v>
      </c>
      <c r="B158" s="695"/>
      <c r="C158" s="20" t="s">
        <v>82</v>
      </c>
      <c r="D158" s="696" t="s">
        <v>83</v>
      </c>
      <c r="E158" s="697"/>
      <c r="F158" s="23"/>
      <c r="G158" s="23"/>
      <c r="H158" s="2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711"/>
      <c r="B159" s="707" t="s">
        <v>0</v>
      </c>
      <c r="C159" s="660"/>
      <c r="D159" s="683" t="s">
        <v>1</v>
      </c>
      <c r="E159" s="647"/>
      <c r="F159" s="23"/>
      <c r="G159" s="23"/>
      <c r="H159" s="2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712"/>
      <c r="B160" s="649" t="s">
        <v>2</v>
      </c>
      <c r="C160" s="650"/>
      <c r="D160" s="651" t="s">
        <v>3</v>
      </c>
      <c r="E160" s="651" t="s">
        <v>4</v>
      </c>
      <c r="F160" s="23"/>
      <c r="G160" s="23"/>
      <c r="H160" s="2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712"/>
      <c r="B161" s="653" t="s">
        <v>5</v>
      </c>
      <c r="C161" s="650"/>
      <c r="D161" s="652"/>
      <c r="E161" s="652"/>
      <c r="F161" s="23"/>
      <c r="G161" s="23"/>
      <c r="H161" s="2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712"/>
      <c r="B162" s="708" t="s">
        <v>157</v>
      </c>
      <c r="C162" s="650"/>
      <c r="D162" s="709" t="s">
        <v>1050</v>
      </c>
      <c r="E162" s="710">
        <f>E4</f>
        <v>2</v>
      </c>
      <c r="F162" s="23"/>
      <c r="G162" s="23"/>
      <c r="H162" s="2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652"/>
      <c r="B163" s="713" t="s">
        <v>6</v>
      </c>
      <c r="C163" s="697"/>
      <c r="D163" s="652"/>
      <c r="E163" s="652"/>
      <c r="F163" s="23"/>
      <c r="G163" s="23"/>
      <c r="H163" s="2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714" t="s">
        <v>7</v>
      </c>
      <c r="B164" s="647"/>
      <c r="C164" s="715" t="s">
        <v>8</v>
      </c>
      <c r="D164" s="646"/>
      <c r="E164" s="647"/>
      <c r="F164" s="23"/>
      <c r="G164" s="23"/>
      <c r="H164" s="2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>
      <c r="A165" s="691" t="s">
        <v>11</v>
      </c>
      <c r="B165" s="647"/>
      <c r="C165" s="692" t="s">
        <v>12</v>
      </c>
      <c r="D165" s="646"/>
      <c r="E165" s="647"/>
      <c r="F165" s="23"/>
      <c r="G165" s="23"/>
      <c r="H165" s="2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4" t="s">
        <v>158</v>
      </c>
      <c r="B166" s="3"/>
      <c r="C166" s="3"/>
      <c r="D166" s="3"/>
      <c r="E166" s="25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683" t="s">
        <v>13</v>
      </c>
      <c r="B167" s="646"/>
      <c r="C167" s="647"/>
      <c r="D167" s="684" t="s">
        <v>14</v>
      </c>
      <c r="E167" s="647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685" t="s">
        <v>159</v>
      </c>
      <c r="B168" s="646"/>
      <c r="C168" s="647"/>
      <c r="D168" s="664">
        <v>836</v>
      </c>
      <c r="E168" s="647"/>
      <c r="F168" s="2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685" t="s">
        <v>160</v>
      </c>
      <c r="B169" s="646"/>
      <c r="C169" s="647"/>
      <c r="D169" s="664">
        <v>618.85</v>
      </c>
      <c r="E169" s="647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685" t="s">
        <v>161</v>
      </c>
      <c r="B170" s="646"/>
      <c r="C170" s="647"/>
      <c r="D170" s="664">
        <v>164</v>
      </c>
      <c r="E170" s="647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682" t="s">
        <v>162</v>
      </c>
      <c r="B171" s="646"/>
      <c r="C171" s="647"/>
      <c r="D171" s="658">
        <f>D168-D169+D170</f>
        <v>381.15</v>
      </c>
      <c r="E171" s="647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7"/>
      <c r="B172" s="28"/>
      <c r="C172" s="28"/>
      <c r="D172" s="29"/>
      <c r="E172" s="30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1" t="s">
        <v>163</v>
      </c>
      <c r="B173" s="28"/>
      <c r="C173" s="28"/>
      <c r="D173" s="29"/>
      <c r="E173" s="30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683" t="s">
        <v>13</v>
      </c>
      <c r="B174" s="646"/>
      <c r="C174" s="647"/>
      <c r="D174" s="684" t="s">
        <v>14</v>
      </c>
      <c r="E174" s="647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685" t="s">
        <v>159</v>
      </c>
      <c r="B175" s="646"/>
      <c r="C175" s="647"/>
      <c r="D175" s="664">
        <f>'1 CONTA CORRENTE (D E C)'!D13+'2. CONTA CORRENTE (D E C)'!D13</f>
        <v>1047.05</v>
      </c>
      <c r="E175" s="647"/>
      <c r="F175" s="2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685" t="s">
        <v>160</v>
      </c>
      <c r="B176" s="646"/>
      <c r="C176" s="647"/>
      <c r="D176" s="664">
        <f>'1 CONTA CORRENTE (D E C)'!C271+'2. CONTA CORRENTE (D E C)'!C58</f>
        <v>2833153.0399999968</v>
      </c>
      <c r="E176" s="647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685" t="s">
        <v>161</v>
      </c>
      <c r="B177" s="646"/>
      <c r="C177" s="647"/>
      <c r="D177" s="664">
        <f>'1 CONTA CORRENTE (D E C)'!D271+'2. CONTA CORRENTE (D E C)'!D58</f>
        <v>2834425.2</v>
      </c>
      <c r="E177" s="647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682" t="s">
        <v>162</v>
      </c>
      <c r="B178" s="646"/>
      <c r="C178" s="647"/>
      <c r="D178" s="658">
        <f>D175-D176+D177</f>
        <v>2319.2100000032224</v>
      </c>
      <c r="E178" s="647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7"/>
      <c r="B179" s="28"/>
      <c r="C179" s="28"/>
      <c r="D179" s="29"/>
      <c r="E179" s="30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1" t="s">
        <v>164</v>
      </c>
      <c r="B180" s="28"/>
      <c r="C180" s="28"/>
      <c r="D180" s="29"/>
      <c r="E180" s="30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683" t="s">
        <v>13</v>
      </c>
      <c r="B181" s="646"/>
      <c r="C181" s="647"/>
      <c r="D181" s="684" t="s">
        <v>14</v>
      </c>
      <c r="E181" s="647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685" t="s">
        <v>165</v>
      </c>
      <c r="B182" s="646"/>
      <c r="C182" s="647"/>
      <c r="D182" s="664">
        <f>'SALDO DE ESTOQUE'!D23</f>
        <v>281810.81</v>
      </c>
      <c r="E182" s="647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685" t="s">
        <v>166</v>
      </c>
      <c r="B183" s="646"/>
      <c r="C183" s="647"/>
      <c r="D183" s="664">
        <f>'SALDO DE ESTOQUE'!D46</f>
        <v>33805.79</v>
      </c>
      <c r="E183" s="647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685" t="s">
        <v>167</v>
      </c>
      <c r="B184" s="646"/>
      <c r="C184" s="647"/>
      <c r="D184" s="664">
        <f>'SALDO DE ESTOQUE'!D53</f>
        <v>0</v>
      </c>
      <c r="E184" s="647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682" t="s">
        <v>168</v>
      </c>
      <c r="B185" s="646"/>
      <c r="C185" s="647"/>
      <c r="D185" s="658">
        <f>SUM(D182:E184)</f>
        <v>315616.59999999998</v>
      </c>
      <c r="E185" s="647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2"/>
      <c r="B186" s="33"/>
      <c r="C186" s="33"/>
      <c r="D186" s="34"/>
      <c r="E186" s="35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1" t="s">
        <v>169</v>
      </c>
      <c r="B187" s="28"/>
      <c r="C187" s="28"/>
      <c r="D187" s="29"/>
      <c r="E187" s="30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683" t="s">
        <v>13</v>
      </c>
      <c r="B188" s="646"/>
      <c r="C188" s="647"/>
      <c r="D188" s="684" t="s">
        <v>14</v>
      </c>
      <c r="E188" s="647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685" t="s">
        <v>159</v>
      </c>
      <c r="B189" s="646"/>
      <c r="C189" s="647"/>
      <c r="D189" s="664">
        <f>'APLICAÇÃO FINANCEIRA'!B24</f>
        <v>707722.41</v>
      </c>
      <c r="E189" s="647"/>
      <c r="F189" s="2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685" t="s">
        <v>170</v>
      </c>
      <c r="B190" s="646"/>
      <c r="C190" s="647"/>
      <c r="D190" s="664">
        <f>'APLICAÇÃO FINANCEIRA'!C24</f>
        <v>1572650</v>
      </c>
      <c r="E190" s="647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685" t="s">
        <v>171</v>
      </c>
      <c r="B191" s="646"/>
      <c r="C191" s="647"/>
      <c r="D191" s="664">
        <f>'APLICAÇÃO FINANCEIRA'!D24</f>
        <v>1143500</v>
      </c>
      <c r="E191" s="647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685" t="s">
        <v>172</v>
      </c>
      <c r="B192" s="646"/>
      <c r="C192" s="647"/>
      <c r="D192" s="664">
        <f>'APLICAÇÃO FINANCEIRA'!E24</f>
        <v>6712.0999999999995</v>
      </c>
      <c r="E192" s="647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685" t="s">
        <v>173</v>
      </c>
      <c r="B193" s="646"/>
      <c r="C193" s="647"/>
      <c r="D193" s="664">
        <f>'APLICAÇÃO FINANCEIRA'!F24</f>
        <v>0</v>
      </c>
      <c r="E193" s="647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682" t="s">
        <v>174</v>
      </c>
      <c r="B194" s="646"/>
      <c r="C194" s="647"/>
      <c r="D194" s="658">
        <f>D189-D190+D191+D192-D193</f>
        <v>285284.51</v>
      </c>
      <c r="E194" s="647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6"/>
      <c r="B195" s="28"/>
      <c r="C195" s="28"/>
      <c r="D195" s="29"/>
      <c r="E195" s="30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683" t="s">
        <v>175</v>
      </c>
      <c r="B196" s="646"/>
      <c r="C196" s="647"/>
      <c r="D196" s="658">
        <f>D194+D178+D171+D185</f>
        <v>603601.47000000323</v>
      </c>
      <c r="E196" s="647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705"/>
      <c r="B197" s="706"/>
      <c r="C197" s="706"/>
      <c r="D197" s="29"/>
      <c r="E197" s="30"/>
      <c r="F197" s="12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7" t="s">
        <v>176</v>
      </c>
      <c r="B198" s="28"/>
      <c r="C198" s="28"/>
      <c r="D198" s="29"/>
      <c r="E198" s="38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687" t="s">
        <v>13</v>
      </c>
      <c r="B199" s="688"/>
      <c r="C199" s="689"/>
      <c r="D199" s="690" t="s">
        <v>14</v>
      </c>
      <c r="E199" s="689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703" t="s">
        <v>177</v>
      </c>
      <c r="B200" s="646"/>
      <c r="C200" s="647"/>
      <c r="D200" s="704"/>
      <c r="E200" s="647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703" t="s">
        <v>178</v>
      </c>
      <c r="B201" s="646"/>
      <c r="C201" s="647"/>
      <c r="D201" s="704">
        <v>4225.54</v>
      </c>
      <c r="E201" s="647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703" t="s">
        <v>179</v>
      </c>
      <c r="B202" s="646"/>
      <c r="C202" s="647"/>
      <c r="D202" s="704">
        <v>858939.47</v>
      </c>
      <c r="E202" s="647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703" t="s">
        <v>180</v>
      </c>
      <c r="B203" s="646"/>
      <c r="C203" s="647"/>
      <c r="D203" s="704">
        <v>4415.9799999999996</v>
      </c>
      <c r="E203" s="647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683" t="s">
        <v>181</v>
      </c>
      <c r="B204" s="646"/>
      <c r="C204" s="647"/>
      <c r="D204" s="658">
        <f>SUM(D200:E203)</f>
        <v>867580.99</v>
      </c>
      <c r="E204" s="647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7"/>
      <c r="B205" s="28"/>
      <c r="C205" s="28"/>
      <c r="D205" s="29"/>
      <c r="E205" s="30"/>
      <c r="F205" s="12"/>
      <c r="G205" s="1"/>
      <c r="H205" s="3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7" t="s">
        <v>182</v>
      </c>
      <c r="B206" s="28"/>
      <c r="C206" s="28"/>
      <c r="D206" s="29"/>
      <c r="E206" s="38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687" t="s">
        <v>13</v>
      </c>
      <c r="B207" s="688"/>
      <c r="C207" s="689"/>
      <c r="D207" s="690" t="s">
        <v>14</v>
      </c>
      <c r="E207" s="689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686" t="s">
        <v>159</v>
      </c>
      <c r="B208" s="646"/>
      <c r="C208" s="647"/>
      <c r="D208" s="664">
        <v>1448327.81</v>
      </c>
      <c r="E208" s="647"/>
      <c r="F208" s="26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686" t="s">
        <v>183</v>
      </c>
      <c r="B209" s="646"/>
      <c r="C209" s="647"/>
      <c r="D209" s="701">
        <f>D33</f>
        <v>197285.93775077446</v>
      </c>
      <c r="E209" s="702"/>
      <c r="F209" s="12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686" t="s">
        <v>184</v>
      </c>
      <c r="B210" s="646"/>
      <c r="C210" s="647"/>
      <c r="D210" s="701">
        <f>'CÁLCULO FOLHA DE PAGAMENTO'!H15</f>
        <v>0</v>
      </c>
      <c r="E210" s="702"/>
      <c r="F210" s="12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686" t="s">
        <v>185</v>
      </c>
      <c r="B211" s="646"/>
      <c r="C211" s="647"/>
      <c r="D211" s="701">
        <f>'CÁLCULO FOLHA DE PAGAMENTO'!H17</f>
        <v>0</v>
      </c>
      <c r="E211" s="702"/>
      <c r="F211" s="12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686" t="s">
        <v>186</v>
      </c>
      <c r="B212" s="646"/>
      <c r="C212" s="647"/>
      <c r="D212" s="701">
        <f>'CÁLCULO FOLHA DE PAGAMENTO'!H19</f>
        <v>56476.32</v>
      </c>
      <c r="E212" s="702"/>
      <c r="F212" s="12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682" t="s">
        <v>187</v>
      </c>
      <c r="B213" s="646"/>
      <c r="C213" s="647"/>
      <c r="D213" s="658">
        <f>D208+D209-D210-D211-D212</f>
        <v>1589137.4277507744</v>
      </c>
      <c r="E213" s="647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7"/>
      <c r="B214" s="28"/>
      <c r="C214" s="28"/>
      <c r="D214" s="29"/>
      <c r="E214" s="30"/>
      <c r="F214" s="12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>
      <c r="A215" s="700" t="s">
        <v>188</v>
      </c>
      <c r="B215" s="699"/>
      <c r="C215" s="699"/>
      <c r="D215" s="29"/>
      <c r="E215" s="38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687" t="s">
        <v>13</v>
      </c>
      <c r="B216" s="688"/>
      <c r="C216" s="689"/>
      <c r="D216" s="690" t="s">
        <v>14</v>
      </c>
      <c r="E216" s="689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686" t="s">
        <v>189</v>
      </c>
      <c r="B217" s="646"/>
      <c r="C217" s="647"/>
      <c r="D217" s="664">
        <v>0</v>
      </c>
      <c r="E217" s="647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686" t="s">
        <v>190</v>
      </c>
      <c r="B218" s="646"/>
      <c r="C218" s="647"/>
      <c r="D218" s="664">
        <v>0</v>
      </c>
      <c r="E218" s="647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>
      <c r="A219" s="686" t="s">
        <v>191</v>
      </c>
      <c r="B219" s="646"/>
      <c r="C219" s="647"/>
      <c r="D219" s="664">
        <v>0</v>
      </c>
      <c r="E219" s="647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686" t="s">
        <v>192</v>
      </c>
      <c r="B220" s="646"/>
      <c r="C220" s="647"/>
      <c r="D220" s="664">
        <v>0</v>
      </c>
      <c r="E220" s="647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686" t="s">
        <v>193</v>
      </c>
      <c r="B221" s="646"/>
      <c r="C221" s="647"/>
      <c r="D221" s="664">
        <v>0</v>
      </c>
      <c r="E221" s="647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683" t="s">
        <v>181</v>
      </c>
      <c r="B222" s="646"/>
      <c r="C222" s="647"/>
      <c r="D222" s="658">
        <f>SUM(D217:E221)</f>
        <v>0</v>
      </c>
      <c r="E222" s="647"/>
      <c r="F222" s="12"/>
      <c r="G222" s="1"/>
      <c r="H222" s="3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40"/>
      <c r="B223" s="40"/>
      <c r="C223" s="40"/>
      <c r="D223" s="41"/>
      <c r="E223" s="41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>
      <c r="A224" s="700" t="s">
        <v>194</v>
      </c>
      <c r="B224" s="699"/>
      <c r="C224" s="699"/>
      <c r="D224" s="699"/>
      <c r="E224" s="699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683" t="s">
        <v>13</v>
      </c>
      <c r="B225" s="646"/>
      <c r="C225" s="647"/>
      <c r="D225" s="690" t="s">
        <v>14</v>
      </c>
      <c r="E225" s="689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686" t="s">
        <v>159</v>
      </c>
      <c r="B226" s="646"/>
      <c r="C226" s="647"/>
      <c r="D226" s="664">
        <v>0</v>
      </c>
      <c r="E226" s="647"/>
      <c r="F226" s="26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686" t="s">
        <v>195</v>
      </c>
      <c r="B227" s="646"/>
      <c r="C227" s="647"/>
      <c r="D227" s="664">
        <v>0</v>
      </c>
      <c r="E227" s="647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686" t="s">
        <v>196</v>
      </c>
      <c r="B228" s="646"/>
      <c r="C228" s="647"/>
      <c r="D228" s="664">
        <f>D222</f>
        <v>0</v>
      </c>
      <c r="E228" s="647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682" t="s">
        <v>197</v>
      </c>
      <c r="B229" s="646"/>
      <c r="C229" s="647"/>
      <c r="D229" s="658">
        <f>D226+D227-D228</f>
        <v>0</v>
      </c>
      <c r="E229" s="647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42"/>
      <c r="B230" s="42"/>
      <c r="C230" s="43"/>
      <c r="D230" s="659"/>
      <c r="E230" s="660"/>
      <c r="F230" s="1"/>
      <c r="G230" s="1"/>
      <c r="H230" s="3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698" t="s">
        <v>79</v>
      </c>
      <c r="B231" s="699"/>
      <c r="C231" s="18" t="s">
        <v>80</v>
      </c>
      <c r="D231" s="693" t="s">
        <v>79</v>
      </c>
      <c r="E231" s="650"/>
      <c r="F231" s="1"/>
      <c r="G231" s="1"/>
      <c r="H231" s="3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>
      <c r="A232" s="694" t="s">
        <v>81</v>
      </c>
      <c r="B232" s="695"/>
      <c r="C232" s="20" t="s">
        <v>82</v>
      </c>
      <c r="D232" s="696" t="s">
        <v>83</v>
      </c>
      <c r="E232" s="697"/>
      <c r="F232" s="1"/>
      <c r="G232" s="1"/>
      <c r="H232" s="3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</mergeCells>
  <pageMargins left="0.43307086614173229" right="0.23622047244094491" top="0.94488188976377963" bottom="0" header="0.31496062992125984" footer="0.31496062992125984"/>
  <pageSetup paperSize="9" scale="2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G1001"/>
  <sheetViews>
    <sheetView topLeftCell="B49" zoomScale="70" zoomScaleNormal="70" workbookViewId="0">
      <selection activeCell="H53" sqref="H53"/>
    </sheetView>
  </sheetViews>
  <sheetFormatPr defaultColWidth="9" defaultRowHeight="15" customHeight="1"/>
  <cols>
    <col min="1" max="1" width="31.5703125" style="463" bestFit="1" customWidth="1"/>
    <col min="2" max="2" width="53.7109375" style="463" customWidth="1"/>
    <col min="3" max="3" width="22.7109375" style="464" bestFit="1" customWidth="1"/>
    <col min="4" max="4" width="54.85546875" style="464" customWidth="1"/>
    <col min="5" max="5" width="21.85546875" style="375" bestFit="1" customWidth="1"/>
    <col min="6" max="6" width="10.85546875" style="375" bestFit="1" customWidth="1"/>
    <col min="7" max="7" width="14" style="375" bestFit="1" customWidth="1"/>
    <col min="8" max="8" width="11.5703125" style="465" bestFit="1" customWidth="1"/>
    <col min="9" max="9" width="21" style="465" bestFit="1" customWidth="1"/>
    <col min="10" max="10" width="14.140625" style="439" bestFit="1" customWidth="1"/>
    <col min="11" max="11" width="10.5703125" style="466" bestFit="1" customWidth="1"/>
    <col min="12" max="12" width="11.7109375" style="466" bestFit="1" customWidth="1"/>
    <col min="13" max="13" width="11.28515625" style="466" bestFit="1" customWidth="1"/>
    <col min="14" max="14" width="13.85546875" style="466" bestFit="1" customWidth="1"/>
    <col min="15" max="15" width="11.28515625" style="466" bestFit="1" customWidth="1"/>
    <col min="16" max="16" width="15.28515625" style="466" customWidth="1"/>
    <col min="17" max="17" width="14.85546875" style="431" customWidth="1"/>
    <col min="18" max="18" width="13.85546875" style="431" customWidth="1"/>
    <col min="19" max="240" width="9.140625" style="431" customWidth="1"/>
    <col min="241" max="241" width="9" style="431"/>
    <col min="242" max="242" width="6.5703125" style="431" customWidth="1"/>
    <col min="243" max="243" width="79.5703125" style="431" customWidth="1"/>
    <col min="244" max="244" width="23.5703125" style="431" customWidth="1"/>
    <col min="245" max="245" width="27.85546875" style="431" customWidth="1"/>
    <col min="246" max="246" width="22.28515625" style="431" customWidth="1"/>
    <col min="247" max="247" width="23.5703125" style="431" customWidth="1"/>
    <col min="248" max="248" width="39" style="431" customWidth="1"/>
    <col min="249" max="249" width="36.42578125" style="431" customWidth="1"/>
    <col min="250" max="250" width="8" style="431" customWidth="1"/>
    <col min="251" max="251" width="15.5703125" style="431" customWidth="1"/>
    <col min="252" max="252" width="17.28515625" style="431" customWidth="1"/>
    <col min="253" max="253" width="18.85546875" style="431" customWidth="1"/>
    <col min="254" max="254" width="81" style="431" customWidth="1"/>
    <col min="255" max="255" width="14.85546875" style="431" customWidth="1"/>
    <col min="256" max="256" width="15.7109375" style="431" customWidth="1"/>
    <col min="257" max="257" width="17.5703125" style="431" customWidth="1"/>
    <col min="258" max="258" width="18.42578125" style="431" customWidth="1"/>
    <col min="259" max="259" width="16.5703125" style="431" customWidth="1"/>
    <col min="260" max="260" width="17.7109375" style="431" customWidth="1"/>
    <col min="261" max="261" width="17.85546875" style="431" customWidth="1"/>
    <col min="262" max="262" width="18.42578125" style="431" customWidth="1"/>
    <col min="263" max="263" width="15.42578125" style="431" customWidth="1"/>
    <col min="264" max="264" width="14.5703125" style="431" customWidth="1"/>
    <col min="265" max="265" width="15" style="431" customWidth="1"/>
    <col min="266" max="266" width="6.7109375" style="431" customWidth="1"/>
    <col min="267" max="267" width="14.28515625" style="431" customWidth="1"/>
    <col min="268" max="268" width="17.5703125" style="431" customWidth="1"/>
    <col min="269" max="269" width="27.7109375" style="431" customWidth="1"/>
    <col min="270" max="272" width="9.140625" style="431" customWidth="1"/>
    <col min="273" max="273" width="14.85546875" style="431" customWidth="1"/>
    <col min="274" max="274" width="13.85546875" style="431" customWidth="1"/>
    <col min="275" max="496" width="9.140625" style="431" customWidth="1"/>
    <col min="497" max="497" width="9" style="431"/>
    <col min="498" max="498" width="6.5703125" style="431" customWidth="1"/>
    <col min="499" max="499" width="79.5703125" style="431" customWidth="1"/>
    <col min="500" max="500" width="23.5703125" style="431" customWidth="1"/>
    <col min="501" max="501" width="27.85546875" style="431" customWidth="1"/>
    <col min="502" max="502" width="22.28515625" style="431" customWidth="1"/>
    <col min="503" max="503" width="23.5703125" style="431" customWidth="1"/>
    <col min="504" max="504" width="39" style="431" customWidth="1"/>
    <col min="505" max="505" width="36.42578125" style="431" customWidth="1"/>
    <col min="506" max="506" width="8" style="431" customWidth="1"/>
    <col min="507" max="507" width="15.5703125" style="431" customWidth="1"/>
    <col min="508" max="508" width="17.28515625" style="431" customWidth="1"/>
    <col min="509" max="509" width="18.85546875" style="431" customWidth="1"/>
    <col min="510" max="510" width="81" style="431" customWidth="1"/>
    <col min="511" max="511" width="14.85546875" style="431" customWidth="1"/>
    <col min="512" max="512" width="15.7109375" style="431" customWidth="1"/>
    <col min="513" max="513" width="17.5703125" style="431" customWidth="1"/>
    <col min="514" max="514" width="18.42578125" style="431" customWidth="1"/>
    <col min="515" max="515" width="16.5703125" style="431" customWidth="1"/>
    <col min="516" max="516" width="17.7109375" style="431" customWidth="1"/>
    <col min="517" max="517" width="17.85546875" style="431" customWidth="1"/>
    <col min="518" max="518" width="18.42578125" style="431" customWidth="1"/>
    <col min="519" max="519" width="15.42578125" style="431" customWidth="1"/>
    <col min="520" max="520" width="14.5703125" style="431" customWidth="1"/>
    <col min="521" max="521" width="15" style="431" customWidth="1"/>
    <col min="522" max="522" width="6.7109375" style="431" customWidth="1"/>
    <col min="523" max="523" width="14.28515625" style="431" customWidth="1"/>
    <col min="524" max="524" width="17.5703125" style="431" customWidth="1"/>
    <col min="525" max="525" width="27.7109375" style="431" customWidth="1"/>
    <col min="526" max="528" width="9.140625" style="431" customWidth="1"/>
    <col min="529" max="529" width="14.85546875" style="431" customWidth="1"/>
    <col min="530" max="530" width="13.85546875" style="431" customWidth="1"/>
    <col min="531" max="752" width="9.140625" style="431" customWidth="1"/>
    <col min="753" max="753" width="9" style="431"/>
    <col min="754" max="754" width="6.5703125" style="431" customWidth="1"/>
    <col min="755" max="755" width="79.5703125" style="431" customWidth="1"/>
    <col min="756" max="756" width="23.5703125" style="431" customWidth="1"/>
    <col min="757" max="757" width="27.85546875" style="431" customWidth="1"/>
    <col min="758" max="758" width="22.28515625" style="431" customWidth="1"/>
    <col min="759" max="759" width="23.5703125" style="431" customWidth="1"/>
    <col min="760" max="760" width="39" style="431" customWidth="1"/>
    <col min="761" max="761" width="36.42578125" style="431" customWidth="1"/>
    <col min="762" max="762" width="8" style="431" customWidth="1"/>
    <col min="763" max="763" width="15.5703125" style="431" customWidth="1"/>
    <col min="764" max="764" width="17.28515625" style="431" customWidth="1"/>
    <col min="765" max="765" width="18.85546875" style="431" customWidth="1"/>
    <col min="766" max="766" width="81" style="431" customWidth="1"/>
    <col min="767" max="767" width="14.85546875" style="431" customWidth="1"/>
    <col min="768" max="768" width="15.7109375" style="431" customWidth="1"/>
    <col min="769" max="769" width="17.5703125" style="431" customWidth="1"/>
    <col min="770" max="770" width="18.42578125" style="431" customWidth="1"/>
    <col min="771" max="771" width="16.5703125" style="431" customWidth="1"/>
    <col min="772" max="772" width="17.7109375" style="431" customWidth="1"/>
    <col min="773" max="773" width="17.85546875" style="431" customWidth="1"/>
    <col min="774" max="774" width="18.42578125" style="431" customWidth="1"/>
    <col min="775" max="775" width="15.42578125" style="431" customWidth="1"/>
    <col min="776" max="776" width="14.5703125" style="431" customWidth="1"/>
    <col min="777" max="777" width="15" style="431" customWidth="1"/>
    <col min="778" max="778" width="6.7109375" style="431" customWidth="1"/>
    <col min="779" max="779" width="14.28515625" style="431" customWidth="1"/>
    <col min="780" max="780" width="17.5703125" style="431" customWidth="1"/>
    <col min="781" max="781" width="27.7109375" style="431" customWidth="1"/>
    <col min="782" max="784" width="9.140625" style="431" customWidth="1"/>
    <col min="785" max="785" width="14.85546875" style="431" customWidth="1"/>
    <col min="786" max="786" width="13.85546875" style="431" customWidth="1"/>
    <col min="787" max="1008" width="9.140625" style="431" customWidth="1"/>
    <col min="1009" max="1009" width="9" style="431"/>
    <col min="1010" max="1010" width="6.5703125" style="431" customWidth="1"/>
    <col min="1011" max="1011" width="79.5703125" style="431" customWidth="1"/>
    <col min="1012" max="1012" width="23.5703125" style="431" customWidth="1"/>
    <col min="1013" max="1013" width="27.85546875" style="431" customWidth="1"/>
    <col min="1014" max="1014" width="22.28515625" style="431" customWidth="1"/>
    <col min="1015" max="1015" width="23.5703125" style="431" customWidth="1"/>
    <col min="1016" max="1016" width="39" style="431" customWidth="1"/>
    <col min="1017" max="1017" width="36.42578125" style="431" customWidth="1"/>
    <col min="1018" max="1018" width="8" style="431" customWidth="1"/>
    <col min="1019" max="1019" width="15.5703125" style="431" customWidth="1"/>
    <col min="1020" max="1020" width="17.28515625" style="431" customWidth="1"/>
    <col min="1021" max="1021" width="18.85546875" style="431" customWidth="1"/>
    <col min="1022" max="1022" width="81" style="431" customWidth="1"/>
    <col min="1023" max="1023" width="14.85546875" style="431" customWidth="1"/>
    <col min="1024" max="1024" width="15.7109375" style="431" customWidth="1"/>
    <col min="1025" max="1025" width="17.5703125" style="431" customWidth="1"/>
    <col min="1026" max="1026" width="18.42578125" style="431" customWidth="1"/>
    <col min="1027" max="1027" width="16.5703125" style="431" customWidth="1"/>
    <col min="1028" max="1028" width="17.7109375" style="431" customWidth="1"/>
    <col min="1029" max="1029" width="17.85546875" style="431" customWidth="1"/>
    <col min="1030" max="1030" width="18.42578125" style="431" customWidth="1"/>
    <col min="1031" max="1031" width="15.42578125" style="431" customWidth="1"/>
    <col min="1032" max="1032" width="14.5703125" style="431" customWidth="1"/>
    <col min="1033" max="1033" width="15" style="431" customWidth="1"/>
    <col min="1034" max="1034" width="6.7109375" style="431" customWidth="1"/>
    <col min="1035" max="1035" width="14.28515625" style="431" customWidth="1"/>
    <col min="1036" max="1036" width="17.5703125" style="431" customWidth="1"/>
    <col min="1037" max="1037" width="27.7109375" style="431" customWidth="1"/>
    <col min="1038" max="1040" width="9.140625" style="431" customWidth="1"/>
    <col min="1041" max="1041" width="14.85546875" style="431" customWidth="1"/>
    <col min="1042" max="1042" width="13.85546875" style="431" customWidth="1"/>
    <col min="1043" max="1264" width="9.140625" style="431" customWidth="1"/>
    <col min="1265" max="1265" width="9" style="431"/>
    <col min="1266" max="1266" width="6.5703125" style="431" customWidth="1"/>
    <col min="1267" max="1267" width="79.5703125" style="431" customWidth="1"/>
    <col min="1268" max="1268" width="23.5703125" style="431" customWidth="1"/>
    <col min="1269" max="1269" width="27.85546875" style="431" customWidth="1"/>
    <col min="1270" max="1270" width="22.28515625" style="431" customWidth="1"/>
    <col min="1271" max="1271" width="23.5703125" style="431" customWidth="1"/>
    <col min="1272" max="1272" width="39" style="431" customWidth="1"/>
    <col min="1273" max="1273" width="36.42578125" style="431" customWidth="1"/>
    <col min="1274" max="1274" width="8" style="431" customWidth="1"/>
    <col min="1275" max="1275" width="15.5703125" style="431" customWidth="1"/>
    <col min="1276" max="1276" width="17.28515625" style="431" customWidth="1"/>
    <col min="1277" max="1277" width="18.85546875" style="431" customWidth="1"/>
    <col min="1278" max="1278" width="81" style="431" customWidth="1"/>
    <col min="1279" max="1279" width="14.85546875" style="431" customWidth="1"/>
    <col min="1280" max="1280" width="15.7109375" style="431" customWidth="1"/>
    <col min="1281" max="1281" width="17.5703125" style="431" customWidth="1"/>
    <col min="1282" max="1282" width="18.42578125" style="431" customWidth="1"/>
    <col min="1283" max="1283" width="16.5703125" style="431" customWidth="1"/>
    <col min="1284" max="1284" width="17.7109375" style="431" customWidth="1"/>
    <col min="1285" max="1285" width="17.85546875" style="431" customWidth="1"/>
    <col min="1286" max="1286" width="18.42578125" style="431" customWidth="1"/>
    <col min="1287" max="1287" width="15.42578125" style="431" customWidth="1"/>
    <col min="1288" max="1288" width="14.5703125" style="431" customWidth="1"/>
    <col min="1289" max="1289" width="15" style="431" customWidth="1"/>
    <col min="1290" max="1290" width="6.7109375" style="431" customWidth="1"/>
    <col min="1291" max="1291" width="14.28515625" style="431" customWidth="1"/>
    <col min="1292" max="1292" width="17.5703125" style="431" customWidth="1"/>
    <col min="1293" max="1293" width="27.7109375" style="431" customWidth="1"/>
    <col min="1294" max="1296" width="9.140625" style="431" customWidth="1"/>
    <col min="1297" max="1297" width="14.85546875" style="431" customWidth="1"/>
    <col min="1298" max="1298" width="13.85546875" style="431" customWidth="1"/>
    <col min="1299" max="1520" width="9.140625" style="431" customWidth="1"/>
    <col min="1521" max="1521" width="9" style="431"/>
    <col min="1522" max="1522" width="6.5703125" style="431" customWidth="1"/>
    <col min="1523" max="1523" width="79.5703125" style="431" customWidth="1"/>
    <col min="1524" max="1524" width="23.5703125" style="431" customWidth="1"/>
    <col min="1525" max="1525" width="27.85546875" style="431" customWidth="1"/>
    <col min="1526" max="1526" width="22.28515625" style="431" customWidth="1"/>
    <col min="1527" max="1527" width="23.5703125" style="431" customWidth="1"/>
    <col min="1528" max="1528" width="39" style="431" customWidth="1"/>
    <col min="1529" max="1529" width="36.42578125" style="431" customWidth="1"/>
    <col min="1530" max="1530" width="8" style="431" customWidth="1"/>
    <col min="1531" max="1531" width="15.5703125" style="431" customWidth="1"/>
    <col min="1532" max="1532" width="17.28515625" style="431" customWidth="1"/>
    <col min="1533" max="1533" width="18.85546875" style="431" customWidth="1"/>
    <col min="1534" max="1534" width="81" style="431" customWidth="1"/>
    <col min="1535" max="1535" width="14.85546875" style="431" customWidth="1"/>
    <col min="1536" max="1536" width="15.7109375" style="431" customWidth="1"/>
    <col min="1537" max="1537" width="17.5703125" style="431" customWidth="1"/>
    <col min="1538" max="1538" width="18.42578125" style="431" customWidth="1"/>
    <col min="1539" max="1539" width="16.5703125" style="431" customWidth="1"/>
    <col min="1540" max="1540" width="17.7109375" style="431" customWidth="1"/>
    <col min="1541" max="1541" width="17.85546875" style="431" customWidth="1"/>
    <col min="1542" max="1542" width="18.42578125" style="431" customWidth="1"/>
    <col min="1543" max="1543" width="15.42578125" style="431" customWidth="1"/>
    <col min="1544" max="1544" width="14.5703125" style="431" customWidth="1"/>
    <col min="1545" max="1545" width="15" style="431" customWidth="1"/>
    <col min="1546" max="1546" width="6.7109375" style="431" customWidth="1"/>
    <col min="1547" max="1547" width="14.28515625" style="431" customWidth="1"/>
    <col min="1548" max="1548" width="17.5703125" style="431" customWidth="1"/>
    <col min="1549" max="1549" width="27.7109375" style="431" customWidth="1"/>
    <col min="1550" max="1552" width="9.140625" style="431" customWidth="1"/>
    <col min="1553" max="1553" width="14.85546875" style="431" customWidth="1"/>
    <col min="1554" max="1554" width="13.85546875" style="431" customWidth="1"/>
    <col min="1555" max="1776" width="9.140625" style="431" customWidth="1"/>
    <col min="1777" max="1777" width="9" style="431"/>
    <col min="1778" max="1778" width="6.5703125" style="431" customWidth="1"/>
    <col min="1779" max="1779" width="79.5703125" style="431" customWidth="1"/>
    <col min="1780" max="1780" width="23.5703125" style="431" customWidth="1"/>
    <col min="1781" max="1781" width="27.85546875" style="431" customWidth="1"/>
    <col min="1782" max="1782" width="22.28515625" style="431" customWidth="1"/>
    <col min="1783" max="1783" width="23.5703125" style="431" customWidth="1"/>
    <col min="1784" max="1784" width="39" style="431" customWidth="1"/>
    <col min="1785" max="1785" width="36.42578125" style="431" customWidth="1"/>
    <col min="1786" max="1786" width="8" style="431" customWidth="1"/>
    <col min="1787" max="1787" width="15.5703125" style="431" customWidth="1"/>
    <col min="1788" max="1788" width="17.28515625" style="431" customWidth="1"/>
    <col min="1789" max="1789" width="18.85546875" style="431" customWidth="1"/>
    <col min="1790" max="1790" width="81" style="431" customWidth="1"/>
    <col min="1791" max="1791" width="14.85546875" style="431" customWidth="1"/>
    <col min="1792" max="1792" width="15.7109375" style="431" customWidth="1"/>
    <col min="1793" max="1793" width="17.5703125" style="431" customWidth="1"/>
    <col min="1794" max="1794" width="18.42578125" style="431" customWidth="1"/>
    <col min="1795" max="1795" width="16.5703125" style="431" customWidth="1"/>
    <col min="1796" max="1796" width="17.7109375" style="431" customWidth="1"/>
    <col min="1797" max="1797" width="17.85546875" style="431" customWidth="1"/>
    <col min="1798" max="1798" width="18.42578125" style="431" customWidth="1"/>
    <col min="1799" max="1799" width="15.42578125" style="431" customWidth="1"/>
    <col min="1800" max="1800" width="14.5703125" style="431" customWidth="1"/>
    <col min="1801" max="1801" width="15" style="431" customWidth="1"/>
    <col min="1802" max="1802" width="6.7109375" style="431" customWidth="1"/>
    <col min="1803" max="1803" width="14.28515625" style="431" customWidth="1"/>
    <col min="1804" max="1804" width="17.5703125" style="431" customWidth="1"/>
    <col min="1805" max="1805" width="27.7109375" style="431" customWidth="1"/>
    <col min="1806" max="1808" width="9.140625" style="431" customWidth="1"/>
    <col min="1809" max="1809" width="14.85546875" style="431" customWidth="1"/>
    <col min="1810" max="1810" width="13.85546875" style="431" customWidth="1"/>
    <col min="1811" max="2032" width="9.140625" style="431" customWidth="1"/>
    <col min="2033" max="2033" width="9" style="431"/>
    <col min="2034" max="2034" width="6.5703125" style="431" customWidth="1"/>
    <col min="2035" max="2035" width="79.5703125" style="431" customWidth="1"/>
    <col min="2036" max="2036" width="23.5703125" style="431" customWidth="1"/>
    <col min="2037" max="2037" width="27.85546875" style="431" customWidth="1"/>
    <col min="2038" max="2038" width="22.28515625" style="431" customWidth="1"/>
    <col min="2039" max="2039" width="23.5703125" style="431" customWidth="1"/>
    <col min="2040" max="2040" width="39" style="431" customWidth="1"/>
    <col min="2041" max="2041" width="36.42578125" style="431" customWidth="1"/>
    <col min="2042" max="2042" width="8" style="431" customWidth="1"/>
    <col min="2043" max="2043" width="15.5703125" style="431" customWidth="1"/>
    <col min="2044" max="2044" width="17.28515625" style="431" customWidth="1"/>
    <col min="2045" max="2045" width="18.85546875" style="431" customWidth="1"/>
    <col min="2046" max="2046" width="81" style="431" customWidth="1"/>
    <col min="2047" max="2047" width="14.85546875" style="431" customWidth="1"/>
    <col min="2048" max="2048" width="15.7109375" style="431" customWidth="1"/>
    <col min="2049" max="2049" width="17.5703125" style="431" customWidth="1"/>
    <col min="2050" max="2050" width="18.42578125" style="431" customWidth="1"/>
    <col min="2051" max="2051" width="16.5703125" style="431" customWidth="1"/>
    <col min="2052" max="2052" width="17.7109375" style="431" customWidth="1"/>
    <col min="2053" max="2053" width="17.85546875" style="431" customWidth="1"/>
    <col min="2054" max="2054" width="18.42578125" style="431" customWidth="1"/>
    <col min="2055" max="2055" width="15.42578125" style="431" customWidth="1"/>
    <col min="2056" max="2056" width="14.5703125" style="431" customWidth="1"/>
    <col min="2057" max="2057" width="15" style="431" customWidth="1"/>
    <col min="2058" max="2058" width="6.7109375" style="431" customWidth="1"/>
    <col min="2059" max="2059" width="14.28515625" style="431" customWidth="1"/>
    <col min="2060" max="2060" width="17.5703125" style="431" customWidth="1"/>
    <col min="2061" max="2061" width="27.7109375" style="431" customWidth="1"/>
    <col min="2062" max="2064" width="9.140625" style="431" customWidth="1"/>
    <col min="2065" max="2065" width="14.85546875" style="431" customWidth="1"/>
    <col min="2066" max="2066" width="13.85546875" style="431" customWidth="1"/>
    <col min="2067" max="2288" width="9.140625" style="431" customWidth="1"/>
    <col min="2289" max="2289" width="9" style="431"/>
    <col min="2290" max="2290" width="6.5703125" style="431" customWidth="1"/>
    <col min="2291" max="2291" width="79.5703125" style="431" customWidth="1"/>
    <col min="2292" max="2292" width="23.5703125" style="431" customWidth="1"/>
    <col min="2293" max="2293" width="27.85546875" style="431" customWidth="1"/>
    <col min="2294" max="2294" width="22.28515625" style="431" customWidth="1"/>
    <col min="2295" max="2295" width="23.5703125" style="431" customWidth="1"/>
    <col min="2296" max="2296" width="39" style="431" customWidth="1"/>
    <col min="2297" max="2297" width="36.42578125" style="431" customWidth="1"/>
    <col min="2298" max="2298" width="8" style="431" customWidth="1"/>
    <col min="2299" max="2299" width="15.5703125" style="431" customWidth="1"/>
    <col min="2300" max="2300" width="17.28515625" style="431" customWidth="1"/>
    <col min="2301" max="2301" width="18.85546875" style="431" customWidth="1"/>
    <col min="2302" max="2302" width="81" style="431" customWidth="1"/>
    <col min="2303" max="2303" width="14.85546875" style="431" customWidth="1"/>
    <col min="2304" max="2304" width="15.7109375" style="431" customWidth="1"/>
    <col min="2305" max="2305" width="17.5703125" style="431" customWidth="1"/>
    <col min="2306" max="2306" width="18.42578125" style="431" customWidth="1"/>
    <col min="2307" max="2307" width="16.5703125" style="431" customWidth="1"/>
    <col min="2308" max="2308" width="17.7109375" style="431" customWidth="1"/>
    <col min="2309" max="2309" width="17.85546875" style="431" customWidth="1"/>
    <col min="2310" max="2310" width="18.42578125" style="431" customWidth="1"/>
    <col min="2311" max="2311" width="15.42578125" style="431" customWidth="1"/>
    <col min="2312" max="2312" width="14.5703125" style="431" customWidth="1"/>
    <col min="2313" max="2313" width="15" style="431" customWidth="1"/>
    <col min="2314" max="2314" width="6.7109375" style="431" customWidth="1"/>
    <col min="2315" max="2315" width="14.28515625" style="431" customWidth="1"/>
    <col min="2316" max="2316" width="17.5703125" style="431" customWidth="1"/>
    <col min="2317" max="2317" width="27.7109375" style="431" customWidth="1"/>
    <col min="2318" max="2320" width="9.140625" style="431" customWidth="1"/>
    <col min="2321" max="2321" width="14.85546875" style="431" customWidth="1"/>
    <col min="2322" max="2322" width="13.85546875" style="431" customWidth="1"/>
    <col min="2323" max="2544" width="9.140625" style="431" customWidth="1"/>
    <col min="2545" max="2545" width="9" style="431"/>
    <col min="2546" max="2546" width="6.5703125" style="431" customWidth="1"/>
    <col min="2547" max="2547" width="79.5703125" style="431" customWidth="1"/>
    <col min="2548" max="2548" width="23.5703125" style="431" customWidth="1"/>
    <col min="2549" max="2549" width="27.85546875" style="431" customWidth="1"/>
    <col min="2550" max="2550" width="22.28515625" style="431" customWidth="1"/>
    <col min="2551" max="2551" width="23.5703125" style="431" customWidth="1"/>
    <col min="2552" max="2552" width="39" style="431" customWidth="1"/>
    <col min="2553" max="2553" width="36.42578125" style="431" customWidth="1"/>
    <col min="2554" max="2554" width="8" style="431" customWidth="1"/>
    <col min="2555" max="2555" width="15.5703125" style="431" customWidth="1"/>
    <col min="2556" max="2556" width="17.28515625" style="431" customWidth="1"/>
    <col min="2557" max="2557" width="18.85546875" style="431" customWidth="1"/>
    <col min="2558" max="2558" width="81" style="431" customWidth="1"/>
    <col min="2559" max="2559" width="14.85546875" style="431" customWidth="1"/>
    <col min="2560" max="2560" width="15.7109375" style="431" customWidth="1"/>
    <col min="2561" max="2561" width="17.5703125" style="431" customWidth="1"/>
    <col min="2562" max="2562" width="18.42578125" style="431" customWidth="1"/>
    <col min="2563" max="2563" width="16.5703125" style="431" customWidth="1"/>
    <col min="2564" max="2564" width="17.7109375" style="431" customWidth="1"/>
    <col min="2565" max="2565" width="17.85546875" style="431" customWidth="1"/>
    <col min="2566" max="2566" width="18.42578125" style="431" customWidth="1"/>
    <col min="2567" max="2567" width="15.42578125" style="431" customWidth="1"/>
    <col min="2568" max="2568" width="14.5703125" style="431" customWidth="1"/>
    <col min="2569" max="2569" width="15" style="431" customWidth="1"/>
    <col min="2570" max="2570" width="6.7109375" style="431" customWidth="1"/>
    <col min="2571" max="2571" width="14.28515625" style="431" customWidth="1"/>
    <col min="2572" max="2572" width="17.5703125" style="431" customWidth="1"/>
    <col min="2573" max="2573" width="27.7109375" style="431" customWidth="1"/>
    <col min="2574" max="2576" width="9.140625" style="431" customWidth="1"/>
    <col min="2577" max="2577" width="14.85546875" style="431" customWidth="1"/>
    <col min="2578" max="2578" width="13.85546875" style="431" customWidth="1"/>
    <col min="2579" max="2800" width="9.140625" style="431" customWidth="1"/>
    <col min="2801" max="2801" width="9" style="431"/>
    <col min="2802" max="2802" width="6.5703125" style="431" customWidth="1"/>
    <col min="2803" max="2803" width="79.5703125" style="431" customWidth="1"/>
    <col min="2804" max="2804" width="23.5703125" style="431" customWidth="1"/>
    <col min="2805" max="2805" width="27.85546875" style="431" customWidth="1"/>
    <col min="2806" max="2806" width="22.28515625" style="431" customWidth="1"/>
    <col min="2807" max="2807" width="23.5703125" style="431" customWidth="1"/>
    <col min="2808" max="2808" width="39" style="431" customWidth="1"/>
    <col min="2809" max="2809" width="36.42578125" style="431" customWidth="1"/>
    <col min="2810" max="2810" width="8" style="431" customWidth="1"/>
    <col min="2811" max="2811" width="15.5703125" style="431" customWidth="1"/>
    <col min="2812" max="2812" width="17.28515625" style="431" customWidth="1"/>
    <col min="2813" max="2813" width="18.85546875" style="431" customWidth="1"/>
    <col min="2814" max="2814" width="81" style="431" customWidth="1"/>
    <col min="2815" max="2815" width="14.85546875" style="431" customWidth="1"/>
    <col min="2816" max="2816" width="15.7109375" style="431" customWidth="1"/>
    <col min="2817" max="2817" width="17.5703125" style="431" customWidth="1"/>
    <col min="2818" max="2818" width="18.42578125" style="431" customWidth="1"/>
    <col min="2819" max="2819" width="16.5703125" style="431" customWidth="1"/>
    <col min="2820" max="2820" width="17.7109375" style="431" customWidth="1"/>
    <col min="2821" max="2821" width="17.85546875" style="431" customWidth="1"/>
    <col min="2822" max="2822" width="18.42578125" style="431" customWidth="1"/>
    <col min="2823" max="2823" width="15.42578125" style="431" customWidth="1"/>
    <col min="2824" max="2824" width="14.5703125" style="431" customWidth="1"/>
    <col min="2825" max="2825" width="15" style="431" customWidth="1"/>
    <col min="2826" max="2826" width="6.7109375" style="431" customWidth="1"/>
    <col min="2827" max="2827" width="14.28515625" style="431" customWidth="1"/>
    <col min="2828" max="2828" width="17.5703125" style="431" customWidth="1"/>
    <col min="2829" max="2829" width="27.7109375" style="431" customWidth="1"/>
    <col min="2830" max="2832" width="9.140625" style="431" customWidth="1"/>
    <col min="2833" max="2833" width="14.85546875" style="431" customWidth="1"/>
    <col min="2834" max="2834" width="13.85546875" style="431" customWidth="1"/>
    <col min="2835" max="3056" width="9.140625" style="431" customWidth="1"/>
    <col min="3057" max="3057" width="9" style="431"/>
    <col min="3058" max="3058" width="6.5703125" style="431" customWidth="1"/>
    <col min="3059" max="3059" width="79.5703125" style="431" customWidth="1"/>
    <col min="3060" max="3060" width="23.5703125" style="431" customWidth="1"/>
    <col min="3061" max="3061" width="27.85546875" style="431" customWidth="1"/>
    <col min="3062" max="3062" width="22.28515625" style="431" customWidth="1"/>
    <col min="3063" max="3063" width="23.5703125" style="431" customWidth="1"/>
    <col min="3064" max="3064" width="39" style="431" customWidth="1"/>
    <col min="3065" max="3065" width="36.42578125" style="431" customWidth="1"/>
    <col min="3066" max="3066" width="8" style="431" customWidth="1"/>
    <col min="3067" max="3067" width="15.5703125" style="431" customWidth="1"/>
    <col min="3068" max="3068" width="17.28515625" style="431" customWidth="1"/>
    <col min="3069" max="3069" width="18.85546875" style="431" customWidth="1"/>
    <col min="3070" max="3070" width="81" style="431" customWidth="1"/>
    <col min="3071" max="3071" width="14.85546875" style="431" customWidth="1"/>
    <col min="3072" max="3072" width="15.7109375" style="431" customWidth="1"/>
    <col min="3073" max="3073" width="17.5703125" style="431" customWidth="1"/>
    <col min="3074" max="3074" width="18.42578125" style="431" customWidth="1"/>
    <col min="3075" max="3075" width="16.5703125" style="431" customWidth="1"/>
    <col min="3076" max="3076" width="17.7109375" style="431" customWidth="1"/>
    <col min="3077" max="3077" width="17.85546875" style="431" customWidth="1"/>
    <col min="3078" max="3078" width="18.42578125" style="431" customWidth="1"/>
    <col min="3079" max="3079" width="15.42578125" style="431" customWidth="1"/>
    <col min="3080" max="3080" width="14.5703125" style="431" customWidth="1"/>
    <col min="3081" max="3081" width="15" style="431" customWidth="1"/>
    <col min="3082" max="3082" width="6.7109375" style="431" customWidth="1"/>
    <col min="3083" max="3083" width="14.28515625" style="431" customWidth="1"/>
    <col min="3084" max="3084" width="17.5703125" style="431" customWidth="1"/>
    <col min="3085" max="3085" width="27.7109375" style="431" customWidth="1"/>
    <col min="3086" max="3088" width="9.140625" style="431" customWidth="1"/>
    <col min="3089" max="3089" width="14.85546875" style="431" customWidth="1"/>
    <col min="3090" max="3090" width="13.85546875" style="431" customWidth="1"/>
    <col min="3091" max="3312" width="9.140625" style="431" customWidth="1"/>
    <col min="3313" max="3313" width="9" style="431"/>
    <col min="3314" max="3314" width="6.5703125" style="431" customWidth="1"/>
    <col min="3315" max="3315" width="79.5703125" style="431" customWidth="1"/>
    <col min="3316" max="3316" width="23.5703125" style="431" customWidth="1"/>
    <col min="3317" max="3317" width="27.85546875" style="431" customWidth="1"/>
    <col min="3318" max="3318" width="22.28515625" style="431" customWidth="1"/>
    <col min="3319" max="3319" width="23.5703125" style="431" customWidth="1"/>
    <col min="3320" max="3320" width="39" style="431" customWidth="1"/>
    <col min="3321" max="3321" width="36.42578125" style="431" customWidth="1"/>
    <col min="3322" max="3322" width="8" style="431" customWidth="1"/>
    <col min="3323" max="3323" width="15.5703125" style="431" customWidth="1"/>
    <col min="3324" max="3324" width="17.28515625" style="431" customWidth="1"/>
    <col min="3325" max="3325" width="18.85546875" style="431" customWidth="1"/>
    <col min="3326" max="3326" width="81" style="431" customWidth="1"/>
    <col min="3327" max="3327" width="14.85546875" style="431" customWidth="1"/>
    <col min="3328" max="3328" width="15.7109375" style="431" customWidth="1"/>
    <col min="3329" max="3329" width="17.5703125" style="431" customWidth="1"/>
    <col min="3330" max="3330" width="18.42578125" style="431" customWidth="1"/>
    <col min="3331" max="3331" width="16.5703125" style="431" customWidth="1"/>
    <col min="3332" max="3332" width="17.7109375" style="431" customWidth="1"/>
    <col min="3333" max="3333" width="17.85546875" style="431" customWidth="1"/>
    <col min="3334" max="3334" width="18.42578125" style="431" customWidth="1"/>
    <col min="3335" max="3335" width="15.42578125" style="431" customWidth="1"/>
    <col min="3336" max="3336" width="14.5703125" style="431" customWidth="1"/>
    <col min="3337" max="3337" width="15" style="431" customWidth="1"/>
    <col min="3338" max="3338" width="6.7109375" style="431" customWidth="1"/>
    <col min="3339" max="3339" width="14.28515625" style="431" customWidth="1"/>
    <col min="3340" max="3340" width="17.5703125" style="431" customWidth="1"/>
    <col min="3341" max="3341" width="27.7109375" style="431" customWidth="1"/>
    <col min="3342" max="3344" width="9.140625" style="431" customWidth="1"/>
    <col min="3345" max="3345" width="14.85546875" style="431" customWidth="1"/>
    <col min="3346" max="3346" width="13.85546875" style="431" customWidth="1"/>
    <col min="3347" max="3568" width="9.140625" style="431" customWidth="1"/>
    <col min="3569" max="3569" width="9" style="431"/>
    <col min="3570" max="3570" width="6.5703125" style="431" customWidth="1"/>
    <col min="3571" max="3571" width="79.5703125" style="431" customWidth="1"/>
    <col min="3572" max="3572" width="23.5703125" style="431" customWidth="1"/>
    <col min="3573" max="3573" width="27.85546875" style="431" customWidth="1"/>
    <col min="3574" max="3574" width="22.28515625" style="431" customWidth="1"/>
    <col min="3575" max="3575" width="23.5703125" style="431" customWidth="1"/>
    <col min="3576" max="3576" width="39" style="431" customWidth="1"/>
    <col min="3577" max="3577" width="36.42578125" style="431" customWidth="1"/>
    <col min="3578" max="3578" width="8" style="431" customWidth="1"/>
    <col min="3579" max="3579" width="15.5703125" style="431" customWidth="1"/>
    <col min="3580" max="3580" width="17.28515625" style="431" customWidth="1"/>
    <col min="3581" max="3581" width="18.85546875" style="431" customWidth="1"/>
    <col min="3582" max="3582" width="81" style="431" customWidth="1"/>
    <col min="3583" max="3583" width="14.85546875" style="431" customWidth="1"/>
    <col min="3584" max="3584" width="15.7109375" style="431" customWidth="1"/>
    <col min="3585" max="3585" width="17.5703125" style="431" customWidth="1"/>
    <col min="3586" max="3586" width="18.42578125" style="431" customWidth="1"/>
    <col min="3587" max="3587" width="16.5703125" style="431" customWidth="1"/>
    <col min="3588" max="3588" width="17.7109375" style="431" customWidth="1"/>
    <col min="3589" max="3589" width="17.85546875" style="431" customWidth="1"/>
    <col min="3590" max="3590" width="18.42578125" style="431" customWidth="1"/>
    <col min="3591" max="3591" width="15.42578125" style="431" customWidth="1"/>
    <col min="3592" max="3592" width="14.5703125" style="431" customWidth="1"/>
    <col min="3593" max="3593" width="15" style="431" customWidth="1"/>
    <col min="3594" max="3594" width="6.7109375" style="431" customWidth="1"/>
    <col min="3595" max="3595" width="14.28515625" style="431" customWidth="1"/>
    <col min="3596" max="3596" width="17.5703125" style="431" customWidth="1"/>
    <col min="3597" max="3597" width="27.7109375" style="431" customWidth="1"/>
    <col min="3598" max="3600" width="9.140625" style="431" customWidth="1"/>
    <col min="3601" max="3601" width="14.85546875" style="431" customWidth="1"/>
    <col min="3602" max="3602" width="13.85546875" style="431" customWidth="1"/>
    <col min="3603" max="3824" width="9.140625" style="431" customWidth="1"/>
    <col min="3825" max="3825" width="9" style="431"/>
    <col min="3826" max="3826" width="6.5703125" style="431" customWidth="1"/>
    <col min="3827" max="3827" width="79.5703125" style="431" customWidth="1"/>
    <col min="3828" max="3828" width="23.5703125" style="431" customWidth="1"/>
    <col min="3829" max="3829" width="27.85546875" style="431" customWidth="1"/>
    <col min="3830" max="3830" width="22.28515625" style="431" customWidth="1"/>
    <col min="3831" max="3831" width="23.5703125" style="431" customWidth="1"/>
    <col min="3832" max="3832" width="39" style="431" customWidth="1"/>
    <col min="3833" max="3833" width="36.42578125" style="431" customWidth="1"/>
    <col min="3834" max="3834" width="8" style="431" customWidth="1"/>
    <col min="3835" max="3835" width="15.5703125" style="431" customWidth="1"/>
    <col min="3836" max="3836" width="17.28515625" style="431" customWidth="1"/>
    <col min="3837" max="3837" width="18.85546875" style="431" customWidth="1"/>
    <col min="3838" max="3838" width="81" style="431" customWidth="1"/>
    <col min="3839" max="3839" width="14.85546875" style="431" customWidth="1"/>
    <col min="3840" max="3840" width="15.7109375" style="431" customWidth="1"/>
    <col min="3841" max="3841" width="17.5703125" style="431" customWidth="1"/>
    <col min="3842" max="3842" width="18.42578125" style="431" customWidth="1"/>
    <col min="3843" max="3843" width="16.5703125" style="431" customWidth="1"/>
    <col min="3844" max="3844" width="17.7109375" style="431" customWidth="1"/>
    <col min="3845" max="3845" width="17.85546875" style="431" customWidth="1"/>
    <col min="3846" max="3846" width="18.42578125" style="431" customWidth="1"/>
    <col min="3847" max="3847" width="15.42578125" style="431" customWidth="1"/>
    <col min="3848" max="3848" width="14.5703125" style="431" customWidth="1"/>
    <col min="3849" max="3849" width="15" style="431" customWidth="1"/>
    <col min="3850" max="3850" width="6.7109375" style="431" customWidth="1"/>
    <col min="3851" max="3851" width="14.28515625" style="431" customWidth="1"/>
    <col min="3852" max="3852" width="17.5703125" style="431" customWidth="1"/>
    <col min="3853" max="3853" width="27.7109375" style="431" customWidth="1"/>
    <col min="3854" max="3856" width="9.140625" style="431" customWidth="1"/>
    <col min="3857" max="3857" width="14.85546875" style="431" customWidth="1"/>
    <col min="3858" max="3858" width="13.85546875" style="431" customWidth="1"/>
    <col min="3859" max="4080" width="9.140625" style="431" customWidth="1"/>
    <col min="4081" max="4081" width="9" style="431"/>
    <col min="4082" max="4082" width="6.5703125" style="431" customWidth="1"/>
    <col min="4083" max="4083" width="79.5703125" style="431" customWidth="1"/>
    <col min="4084" max="4084" width="23.5703125" style="431" customWidth="1"/>
    <col min="4085" max="4085" width="27.85546875" style="431" customWidth="1"/>
    <col min="4086" max="4086" width="22.28515625" style="431" customWidth="1"/>
    <col min="4087" max="4087" width="23.5703125" style="431" customWidth="1"/>
    <col min="4088" max="4088" width="39" style="431" customWidth="1"/>
    <col min="4089" max="4089" width="36.42578125" style="431" customWidth="1"/>
    <col min="4090" max="4090" width="8" style="431" customWidth="1"/>
    <col min="4091" max="4091" width="15.5703125" style="431" customWidth="1"/>
    <col min="4092" max="4092" width="17.28515625" style="431" customWidth="1"/>
    <col min="4093" max="4093" width="18.85546875" style="431" customWidth="1"/>
    <col min="4094" max="4094" width="81" style="431" customWidth="1"/>
    <col min="4095" max="4095" width="14.85546875" style="431" customWidth="1"/>
    <col min="4096" max="4096" width="15.7109375" style="431" customWidth="1"/>
    <col min="4097" max="4097" width="17.5703125" style="431" customWidth="1"/>
    <col min="4098" max="4098" width="18.42578125" style="431" customWidth="1"/>
    <col min="4099" max="4099" width="16.5703125" style="431" customWidth="1"/>
    <col min="4100" max="4100" width="17.7109375" style="431" customWidth="1"/>
    <col min="4101" max="4101" width="17.85546875" style="431" customWidth="1"/>
    <col min="4102" max="4102" width="18.42578125" style="431" customWidth="1"/>
    <col min="4103" max="4103" width="15.42578125" style="431" customWidth="1"/>
    <col min="4104" max="4104" width="14.5703125" style="431" customWidth="1"/>
    <col min="4105" max="4105" width="15" style="431" customWidth="1"/>
    <col min="4106" max="4106" width="6.7109375" style="431" customWidth="1"/>
    <col min="4107" max="4107" width="14.28515625" style="431" customWidth="1"/>
    <col min="4108" max="4108" width="17.5703125" style="431" customWidth="1"/>
    <col min="4109" max="4109" width="27.7109375" style="431" customWidth="1"/>
    <col min="4110" max="4112" width="9.140625" style="431" customWidth="1"/>
    <col min="4113" max="4113" width="14.85546875" style="431" customWidth="1"/>
    <col min="4114" max="4114" width="13.85546875" style="431" customWidth="1"/>
    <col min="4115" max="4336" width="9.140625" style="431" customWidth="1"/>
    <col min="4337" max="4337" width="9" style="431"/>
    <col min="4338" max="4338" width="6.5703125" style="431" customWidth="1"/>
    <col min="4339" max="4339" width="79.5703125" style="431" customWidth="1"/>
    <col min="4340" max="4340" width="23.5703125" style="431" customWidth="1"/>
    <col min="4341" max="4341" width="27.85546875" style="431" customWidth="1"/>
    <col min="4342" max="4342" width="22.28515625" style="431" customWidth="1"/>
    <col min="4343" max="4343" width="23.5703125" style="431" customWidth="1"/>
    <col min="4344" max="4344" width="39" style="431" customWidth="1"/>
    <col min="4345" max="4345" width="36.42578125" style="431" customWidth="1"/>
    <col min="4346" max="4346" width="8" style="431" customWidth="1"/>
    <col min="4347" max="4347" width="15.5703125" style="431" customWidth="1"/>
    <col min="4348" max="4348" width="17.28515625" style="431" customWidth="1"/>
    <col min="4349" max="4349" width="18.85546875" style="431" customWidth="1"/>
    <col min="4350" max="4350" width="81" style="431" customWidth="1"/>
    <col min="4351" max="4351" width="14.85546875" style="431" customWidth="1"/>
    <col min="4352" max="4352" width="15.7109375" style="431" customWidth="1"/>
    <col min="4353" max="4353" width="17.5703125" style="431" customWidth="1"/>
    <col min="4354" max="4354" width="18.42578125" style="431" customWidth="1"/>
    <col min="4355" max="4355" width="16.5703125" style="431" customWidth="1"/>
    <col min="4356" max="4356" width="17.7109375" style="431" customWidth="1"/>
    <col min="4357" max="4357" width="17.85546875" style="431" customWidth="1"/>
    <col min="4358" max="4358" width="18.42578125" style="431" customWidth="1"/>
    <col min="4359" max="4359" width="15.42578125" style="431" customWidth="1"/>
    <col min="4360" max="4360" width="14.5703125" style="431" customWidth="1"/>
    <col min="4361" max="4361" width="15" style="431" customWidth="1"/>
    <col min="4362" max="4362" width="6.7109375" style="431" customWidth="1"/>
    <col min="4363" max="4363" width="14.28515625" style="431" customWidth="1"/>
    <col min="4364" max="4364" width="17.5703125" style="431" customWidth="1"/>
    <col min="4365" max="4365" width="27.7109375" style="431" customWidth="1"/>
    <col min="4366" max="4368" width="9.140625" style="431" customWidth="1"/>
    <col min="4369" max="4369" width="14.85546875" style="431" customWidth="1"/>
    <col min="4370" max="4370" width="13.85546875" style="431" customWidth="1"/>
    <col min="4371" max="4592" width="9.140625" style="431" customWidth="1"/>
    <col min="4593" max="4593" width="9" style="431"/>
    <col min="4594" max="4594" width="6.5703125" style="431" customWidth="1"/>
    <col min="4595" max="4595" width="79.5703125" style="431" customWidth="1"/>
    <col min="4596" max="4596" width="23.5703125" style="431" customWidth="1"/>
    <col min="4597" max="4597" width="27.85546875" style="431" customWidth="1"/>
    <col min="4598" max="4598" width="22.28515625" style="431" customWidth="1"/>
    <col min="4599" max="4599" width="23.5703125" style="431" customWidth="1"/>
    <col min="4600" max="4600" width="39" style="431" customWidth="1"/>
    <col min="4601" max="4601" width="36.42578125" style="431" customWidth="1"/>
    <col min="4602" max="4602" width="8" style="431" customWidth="1"/>
    <col min="4603" max="4603" width="15.5703125" style="431" customWidth="1"/>
    <col min="4604" max="4604" width="17.28515625" style="431" customWidth="1"/>
    <col min="4605" max="4605" width="18.85546875" style="431" customWidth="1"/>
    <col min="4606" max="4606" width="81" style="431" customWidth="1"/>
    <col min="4607" max="4607" width="14.85546875" style="431" customWidth="1"/>
    <col min="4608" max="4608" width="15.7109375" style="431" customWidth="1"/>
    <col min="4609" max="4609" width="17.5703125" style="431" customWidth="1"/>
    <col min="4610" max="4610" width="18.42578125" style="431" customWidth="1"/>
    <col min="4611" max="4611" width="16.5703125" style="431" customWidth="1"/>
    <col min="4612" max="4612" width="17.7109375" style="431" customWidth="1"/>
    <col min="4613" max="4613" width="17.85546875" style="431" customWidth="1"/>
    <col min="4614" max="4614" width="18.42578125" style="431" customWidth="1"/>
    <col min="4615" max="4615" width="15.42578125" style="431" customWidth="1"/>
    <col min="4616" max="4616" width="14.5703125" style="431" customWidth="1"/>
    <col min="4617" max="4617" width="15" style="431" customWidth="1"/>
    <col min="4618" max="4618" width="6.7109375" style="431" customWidth="1"/>
    <col min="4619" max="4619" width="14.28515625" style="431" customWidth="1"/>
    <col min="4620" max="4620" width="17.5703125" style="431" customWidth="1"/>
    <col min="4621" max="4621" width="27.7109375" style="431" customWidth="1"/>
    <col min="4622" max="4624" width="9.140625" style="431" customWidth="1"/>
    <col min="4625" max="4625" width="14.85546875" style="431" customWidth="1"/>
    <col min="4626" max="4626" width="13.85546875" style="431" customWidth="1"/>
    <col min="4627" max="4848" width="9.140625" style="431" customWidth="1"/>
    <col min="4849" max="4849" width="9" style="431"/>
    <col min="4850" max="4850" width="6.5703125" style="431" customWidth="1"/>
    <col min="4851" max="4851" width="79.5703125" style="431" customWidth="1"/>
    <col min="4852" max="4852" width="23.5703125" style="431" customWidth="1"/>
    <col min="4853" max="4853" width="27.85546875" style="431" customWidth="1"/>
    <col min="4854" max="4854" width="22.28515625" style="431" customWidth="1"/>
    <col min="4855" max="4855" width="23.5703125" style="431" customWidth="1"/>
    <col min="4856" max="4856" width="39" style="431" customWidth="1"/>
    <col min="4857" max="4857" width="36.42578125" style="431" customWidth="1"/>
    <col min="4858" max="4858" width="8" style="431" customWidth="1"/>
    <col min="4859" max="4859" width="15.5703125" style="431" customWidth="1"/>
    <col min="4860" max="4860" width="17.28515625" style="431" customWidth="1"/>
    <col min="4861" max="4861" width="18.85546875" style="431" customWidth="1"/>
    <col min="4862" max="4862" width="81" style="431" customWidth="1"/>
    <col min="4863" max="4863" width="14.85546875" style="431" customWidth="1"/>
    <col min="4864" max="4864" width="15.7109375" style="431" customWidth="1"/>
    <col min="4865" max="4865" width="17.5703125" style="431" customWidth="1"/>
    <col min="4866" max="4866" width="18.42578125" style="431" customWidth="1"/>
    <col min="4867" max="4867" width="16.5703125" style="431" customWidth="1"/>
    <col min="4868" max="4868" width="17.7109375" style="431" customWidth="1"/>
    <col min="4869" max="4869" width="17.85546875" style="431" customWidth="1"/>
    <col min="4870" max="4870" width="18.42578125" style="431" customWidth="1"/>
    <col min="4871" max="4871" width="15.42578125" style="431" customWidth="1"/>
    <col min="4872" max="4872" width="14.5703125" style="431" customWidth="1"/>
    <col min="4873" max="4873" width="15" style="431" customWidth="1"/>
    <col min="4874" max="4874" width="6.7109375" style="431" customWidth="1"/>
    <col min="4875" max="4875" width="14.28515625" style="431" customWidth="1"/>
    <col min="4876" max="4876" width="17.5703125" style="431" customWidth="1"/>
    <col min="4877" max="4877" width="27.7109375" style="431" customWidth="1"/>
    <col min="4878" max="4880" width="9.140625" style="431" customWidth="1"/>
    <col min="4881" max="4881" width="14.85546875" style="431" customWidth="1"/>
    <col min="4882" max="4882" width="13.85546875" style="431" customWidth="1"/>
    <col min="4883" max="5104" width="9.140625" style="431" customWidth="1"/>
    <col min="5105" max="5105" width="9" style="431"/>
    <col min="5106" max="5106" width="6.5703125" style="431" customWidth="1"/>
    <col min="5107" max="5107" width="79.5703125" style="431" customWidth="1"/>
    <col min="5108" max="5108" width="23.5703125" style="431" customWidth="1"/>
    <col min="5109" max="5109" width="27.85546875" style="431" customWidth="1"/>
    <col min="5110" max="5110" width="22.28515625" style="431" customWidth="1"/>
    <col min="5111" max="5111" width="23.5703125" style="431" customWidth="1"/>
    <col min="5112" max="5112" width="39" style="431" customWidth="1"/>
    <col min="5113" max="5113" width="36.42578125" style="431" customWidth="1"/>
    <col min="5114" max="5114" width="8" style="431" customWidth="1"/>
    <col min="5115" max="5115" width="15.5703125" style="431" customWidth="1"/>
    <col min="5116" max="5116" width="17.28515625" style="431" customWidth="1"/>
    <col min="5117" max="5117" width="18.85546875" style="431" customWidth="1"/>
    <col min="5118" max="5118" width="81" style="431" customWidth="1"/>
    <col min="5119" max="5119" width="14.85546875" style="431" customWidth="1"/>
    <col min="5120" max="5120" width="15.7109375" style="431" customWidth="1"/>
    <col min="5121" max="5121" width="17.5703125" style="431" customWidth="1"/>
    <col min="5122" max="5122" width="18.42578125" style="431" customWidth="1"/>
    <col min="5123" max="5123" width="16.5703125" style="431" customWidth="1"/>
    <col min="5124" max="5124" width="17.7109375" style="431" customWidth="1"/>
    <col min="5125" max="5125" width="17.85546875" style="431" customWidth="1"/>
    <col min="5126" max="5126" width="18.42578125" style="431" customWidth="1"/>
    <col min="5127" max="5127" width="15.42578125" style="431" customWidth="1"/>
    <col min="5128" max="5128" width="14.5703125" style="431" customWidth="1"/>
    <col min="5129" max="5129" width="15" style="431" customWidth="1"/>
    <col min="5130" max="5130" width="6.7109375" style="431" customWidth="1"/>
    <col min="5131" max="5131" width="14.28515625" style="431" customWidth="1"/>
    <col min="5132" max="5132" width="17.5703125" style="431" customWidth="1"/>
    <col min="5133" max="5133" width="27.7109375" style="431" customWidth="1"/>
    <col min="5134" max="5136" width="9.140625" style="431" customWidth="1"/>
    <col min="5137" max="5137" width="14.85546875" style="431" customWidth="1"/>
    <col min="5138" max="5138" width="13.85546875" style="431" customWidth="1"/>
    <col min="5139" max="5360" width="9.140625" style="431" customWidth="1"/>
    <col min="5361" max="5361" width="9" style="431"/>
    <col min="5362" max="5362" width="6.5703125" style="431" customWidth="1"/>
    <col min="5363" max="5363" width="79.5703125" style="431" customWidth="1"/>
    <col min="5364" max="5364" width="23.5703125" style="431" customWidth="1"/>
    <col min="5365" max="5365" width="27.85546875" style="431" customWidth="1"/>
    <col min="5366" max="5366" width="22.28515625" style="431" customWidth="1"/>
    <col min="5367" max="5367" width="23.5703125" style="431" customWidth="1"/>
    <col min="5368" max="5368" width="39" style="431" customWidth="1"/>
    <col min="5369" max="5369" width="36.42578125" style="431" customWidth="1"/>
    <col min="5370" max="5370" width="8" style="431" customWidth="1"/>
    <col min="5371" max="5371" width="15.5703125" style="431" customWidth="1"/>
    <col min="5372" max="5372" width="17.28515625" style="431" customWidth="1"/>
    <col min="5373" max="5373" width="18.85546875" style="431" customWidth="1"/>
    <col min="5374" max="5374" width="81" style="431" customWidth="1"/>
    <col min="5375" max="5375" width="14.85546875" style="431" customWidth="1"/>
    <col min="5376" max="5376" width="15.7109375" style="431" customWidth="1"/>
    <col min="5377" max="5377" width="17.5703125" style="431" customWidth="1"/>
    <col min="5378" max="5378" width="18.42578125" style="431" customWidth="1"/>
    <col min="5379" max="5379" width="16.5703125" style="431" customWidth="1"/>
    <col min="5380" max="5380" width="17.7109375" style="431" customWidth="1"/>
    <col min="5381" max="5381" width="17.85546875" style="431" customWidth="1"/>
    <col min="5382" max="5382" width="18.42578125" style="431" customWidth="1"/>
    <col min="5383" max="5383" width="15.42578125" style="431" customWidth="1"/>
    <col min="5384" max="5384" width="14.5703125" style="431" customWidth="1"/>
    <col min="5385" max="5385" width="15" style="431" customWidth="1"/>
    <col min="5386" max="5386" width="6.7109375" style="431" customWidth="1"/>
    <col min="5387" max="5387" width="14.28515625" style="431" customWidth="1"/>
    <col min="5388" max="5388" width="17.5703125" style="431" customWidth="1"/>
    <col min="5389" max="5389" width="27.7109375" style="431" customWidth="1"/>
    <col min="5390" max="5392" width="9.140625" style="431" customWidth="1"/>
    <col min="5393" max="5393" width="14.85546875" style="431" customWidth="1"/>
    <col min="5394" max="5394" width="13.85546875" style="431" customWidth="1"/>
    <col min="5395" max="5616" width="9.140625" style="431" customWidth="1"/>
    <col min="5617" max="5617" width="9" style="431"/>
    <col min="5618" max="5618" width="6.5703125" style="431" customWidth="1"/>
    <col min="5619" max="5619" width="79.5703125" style="431" customWidth="1"/>
    <col min="5620" max="5620" width="23.5703125" style="431" customWidth="1"/>
    <col min="5621" max="5621" width="27.85546875" style="431" customWidth="1"/>
    <col min="5622" max="5622" width="22.28515625" style="431" customWidth="1"/>
    <col min="5623" max="5623" width="23.5703125" style="431" customWidth="1"/>
    <col min="5624" max="5624" width="39" style="431" customWidth="1"/>
    <col min="5625" max="5625" width="36.42578125" style="431" customWidth="1"/>
    <col min="5626" max="5626" width="8" style="431" customWidth="1"/>
    <col min="5627" max="5627" width="15.5703125" style="431" customWidth="1"/>
    <col min="5628" max="5628" width="17.28515625" style="431" customWidth="1"/>
    <col min="5629" max="5629" width="18.85546875" style="431" customWidth="1"/>
    <col min="5630" max="5630" width="81" style="431" customWidth="1"/>
    <col min="5631" max="5631" width="14.85546875" style="431" customWidth="1"/>
    <col min="5632" max="5632" width="15.7109375" style="431" customWidth="1"/>
    <col min="5633" max="5633" width="17.5703125" style="431" customWidth="1"/>
    <col min="5634" max="5634" width="18.42578125" style="431" customWidth="1"/>
    <col min="5635" max="5635" width="16.5703125" style="431" customWidth="1"/>
    <col min="5636" max="5636" width="17.7109375" style="431" customWidth="1"/>
    <col min="5637" max="5637" width="17.85546875" style="431" customWidth="1"/>
    <col min="5638" max="5638" width="18.42578125" style="431" customWidth="1"/>
    <col min="5639" max="5639" width="15.42578125" style="431" customWidth="1"/>
    <col min="5640" max="5640" width="14.5703125" style="431" customWidth="1"/>
    <col min="5641" max="5641" width="15" style="431" customWidth="1"/>
    <col min="5642" max="5642" width="6.7109375" style="431" customWidth="1"/>
    <col min="5643" max="5643" width="14.28515625" style="431" customWidth="1"/>
    <col min="5644" max="5644" width="17.5703125" style="431" customWidth="1"/>
    <col min="5645" max="5645" width="27.7109375" style="431" customWidth="1"/>
    <col min="5646" max="5648" width="9.140625" style="431" customWidth="1"/>
    <col min="5649" max="5649" width="14.85546875" style="431" customWidth="1"/>
    <col min="5650" max="5650" width="13.85546875" style="431" customWidth="1"/>
    <col min="5651" max="5872" width="9.140625" style="431" customWidth="1"/>
    <col min="5873" max="5873" width="9" style="431"/>
    <col min="5874" max="5874" width="6.5703125" style="431" customWidth="1"/>
    <col min="5875" max="5875" width="79.5703125" style="431" customWidth="1"/>
    <col min="5876" max="5876" width="23.5703125" style="431" customWidth="1"/>
    <col min="5877" max="5877" width="27.85546875" style="431" customWidth="1"/>
    <col min="5878" max="5878" width="22.28515625" style="431" customWidth="1"/>
    <col min="5879" max="5879" width="23.5703125" style="431" customWidth="1"/>
    <col min="5880" max="5880" width="39" style="431" customWidth="1"/>
    <col min="5881" max="5881" width="36.42578125" style="431" customWidth="1"/>
    <col min="5882" max="5882" width="8" style="431" customWidth="1"/>
    <col min="5883" max="5883" width="15.5703125" style="431" customWidth="1"/>
    <col min="5884" max="5884" width="17.28515625" style="431" customWidth="1"/>
    <col min="5885" max="5885" width="18.85546875" style="431" customWidth="1"/>
    <col min="5886" max="5886" width="81" style="431" customWidth="1"/>
    <col min="5887" max="5887" width="14.85546875" style="431" customWidth="1"/>
    <col min="5888" max="5888" width="15.7109375" style="431" customWidth="1"/>
    <col min="5889" max="5889" width="17.5703125" style="431" customWidth="1"/>
    <col min="5890" max="5890" width="18.42578125" style="431" customWidth="1"/>
    <col min="5891" max="5891" width="16.5703125" style="431" customWidth="1"/>
    <col min="5892" max="5892" width="17.7109375" style="431" customWidth="1"/>
    <col min="5893" max="5893" width="17.85546875" style="431" customWidth="1"/>
    <col min="5894" max="5894" width="18.42578125" style="431" customWidth="1"/>
    <col min="5895" max="5895" width="15.42578125" style="431" customWidth="1"/>
    <col min="5896" max="5896" width="14.5703125" style="431" customWidth="1"/>
    <col min="5897" max="5897" width="15" style="431" customWidth="1"/>
    <col min="5898" max="5898" width="6.7109375" style="431" customWidth="1"/>
    <col min="5899" max="5899" width="14.28515625" style="431" customWidth="1"/>
    <col min="5900" max="5900" width="17.5703125" style="431" customWidth="1"/>
    <col min="5901" max="5901" width="27.7109375" style="431" customWidth="1"/>
    <col min="5902" max="5904" width="9.140625" style="431" customWidth="1"/>
    <col min="5905" max="5905" width="14.85546875" style="431" customWidth="1"/>
    <col min="5906" max="5906" width="13.85546875" style="431" customWidth="1"/>
    <col min="5907" max="6128" width="9.140625" style="431" customWidth="1"/>
    <col min="6129" max="6129" width="9" style="431"/>
    <col min="6130" max="6130" width="6.5703125" style="431" customWidth="1"/>
    <col min="6131" max="6131" width="79.5703125" style="431" customWidth="1"/>
    <col min="6132" max="6132" width="23.5703125" style="431" customWidth="1"/>
    <col min="6133" max="6133" width="27.85546875" style="431" customWidth="1"/>
    <col min="6134" max="6134" width="22.28515625" style="431" customWidth="1"/>
    <col min="6135" max="6135" width="23.5703125" style="431" customWidth="1"/>
    <col min="6136" max="6136" width="39" style="431" customWidth="1"/>
    <col min="6137" max="6137" width="36.42578125" style="431" customWidth="1"/>
    <col min="6138" max="6138" width="8" style="431" customWidth="1"/>
    <col min="6139" max="6139" width="15.5703125" style="431" customWidth="1"/>
    <col min="6140" max="6140" width="17.28515625" style="431" customWidth="1"/>
    <col min="6141" max="6141" width="18.85546875" style="431" customWidth="1"/>
    <col min="6142" max="6142" width="81" style="431" customWidth="1"/>
    <col min="6143" max="6143" width="14.85546875" style="431" customWidth="1"/>
    <col min="6144" max="6144" width="15.7109375" style="431" customWidth="1"/>
    <col min="6145" max="6145" width="17.5703125" style="431" customWidth="1"/>
    <col min="6146" max="6146" width="18.42578125" style="431" customWidth="1"/>
    <col min="6147" max="6147" width="16.5703125" style="431" customWidth="1"/>
    <col min="6148" max="6148" width="17.7109375" style="431" customWidth="1"/>
    <col min="6149" max="6149" width="17.85546875" style="431" customWidth="1"/>
    <col min="6150" max="6150" width="18.42578125" style="431" customWidth="1"/>
    <col min="6151" max="6151" width="15.42578125" style="431" customWidth="1"/>
    <col min="6152" max="6152" width="14.5703125" style="431" customWidth="1"/>
    <col min="6153" max="6153" width="15" style="431" customWidth="1"/>
    <col min="6154" max="6154" width="6.7109375" style="431" customWidth="1"/>
    <col min="6155" max="6155" width="14.28515625" style="431" customWidth="1"/>
    <col min="6156" max="6156" width="17.5703125" style="431" customWidth="1"/>
    <col min="6157" max="6157" width="27.7109375" style="431" customWidth="1"/>
    <col min="6158" max="6160" width="9.140625" style="431" customWidth="1"/>
    <col min="6161" max="6161" width="14.85546875" style="431" customWidth="1"/>
    <col min="6162" max="6162" width="13.85546875" style="431" customWidth="1"/>
    <col min="6163" max="6384" width="9.140625" style="431" customWidth="1"/>
    <col min="6385" max="6385" width="9" style="431"/>
    <col min="6386" max="6386" width="6.5703125" style="431" customWidth="1"/>
    <col min="6387" max="6387" width="79.5703125" style="431" customWidth="1"/>
    <col min="6388" max="6388" width="23.5703125" style="431" customWidth="1"/>
    <col min="6389" max="6389" width="27.85546875" style="431" customWidth="1"/>
    <col min="6390" max="6390" width="22.28515625" style="431" customWidth="1"/>
    <col min="6391" max="6391" width="23.5703125" style="431" customWidth="1"/>
    <col min="6392" max="6392" width="39" style="431" customWidth="1"/>
    <col min="6393" max="6393" width="36.42578125" style="431" customWidth="1"/>
    <col min="6394" max="6394" width="8" style="431" customWidth="1"/>
    <col min="6395" max="6395" width="15.5703125" style="431" customWidth="1"/>
    <col min="6396" max="6396" width="17.28515625" style="431" customWidth="1"/>
    <col min="6397" max="6397" width="18.85546875" style="431" customWidth="1"/>
    <col min="6398" max="6398" width="81" style="431" customWidth="1"/>
    <col min="6399" max="6399" width="14.85546875" style="431" customWidth="1"/>
    <col min="6400" max="6400" width="15.7109375" style="431" customWidth="1"/>
    <col min="6401" max="6401" width="17.5703125" style="431" customWidth="1"/>
    <col min="6402" max="6402" width="18.42578125" style="431" customWidth="1"/>
    <col min="6403" max="6403" width="16.5703125" style="431" customWidth="1"/>
    <col min="6404" max="6404" width="17.7109375" style="431" customWidth="1"/>
    <col min="6405" max="6405" width="17.85546875" style="431" customWidth="1"/>
    <col min="6406" max="6406" width="18.42578125" style="431" customWidth="1"/>
    <col min="6407" max="6407" width="15.42578125" style="431" customWidth="1"/>
    <col min="6408" max="6408" width="14.5703125" style="431" customWidth="1"/>
    <col min="6409" max="6409" width="15" style="431" customWidth="1"/>
    <col min="6410" max="6410" width="6.7109375" style="431" customWidth="1"/>
    <col min="6411" max="6411" width="14.28515625" style="431" customWidth="1"/>
    <col min="6412" max="6412" width="17.5703125" style="431" customWidth="1"/>
    <col min="6413" max="6413" width="27.7109375" style="431" customWidth="1"/>
    <col min="6414" max="6416" width="9.140625" style="431" customWidth="1"/>
    <col min="6417" max="6417" width="14.85546875" style="431" customWidth="1"/>
    <col min="6418" max="6418" width="13.85546875" style="431" customWidth="1"/>
    <col min="6419" max="6640" width="9.140625" style="431" customWidth="1"/>
    <col min="6641" max="6641" width="9" style="431"/>
    <col min="6642" max="6642" width="6.5703125" style="431" customWidth="1"/>
    <col min="6643" max="6643" width="79.5703125" style="431" customWidth="1"/>
    <col min="6644" max="6644" width="23.5703125" style="431" customWidth="1"/>
    <col min="6645" max="6645" width="27.85546875" style="431" customWidth="1"/>
    <col min="6646" max="6646" width="22.28515625" style="431" customWidth="1"/>
    <col min="6647" max="6647" width="23.5703125" style="431" customWidth="1"/>
    <col min="6648" max="6648" width="39" style="431" customWidth="1"/>
    <col min="6649" max="6649" width="36.42578125" style="431" customWidth="1"/>
    <col min="6650" max="6650" width="8" style="431" customWidth="1"/>
    <col min="6651" max="6651" width="15.5703125" style="431" customWidth="1"/>
    <col min="6652" max="6652" width="17.28515625" style="431" customWidth="1"/>
    <col min="6653" max="6653" width="18.85546875" style="431" customWidth="1"/>
    <col min="6654" max="6654" width="81" style="431" customWidth="1"/>
    <col min="6655" max="6655" width="14.85546875" style="431" customWidth="1"/>
    <col min="6656" max="6656" width="15.7109375" style="431" customWidth="1"/>
    <col min="6657" max="6657" width="17.5703125" style="431" customWidth="1"/>
    <col min="6658" max="6658" width="18.42578125" style="431" customWidth="1"/>
    <col min="6659" max="6659" width="16.5703125" style="431" customWidth="1"/>
    <col min="6660" max="6660" width="17.7109375" style="431" customWidth="1"/>
    <col min="6661" max="6661" width="17.85546875" style="431" customWidth="1"/>
    <col min="6662" max="6662" width="18.42578125" style="431" customWidth="1"/>
    <col min="6663" max="6663" width="15.42578125" style="431" customWidth="1"/>
    <col min="6664" max="6664" width="14.5703125" style="431" customWidth="1"/>
    <col min="6665" max="6665" width="15" style="431" customWidth="1"/>
    <col min="6666" max="6666" width="6.7109375" style="431" customWidth="1"/>
    <col min="6667" max="6667" width="14.28515625" style="431" customWidth="1"/>
    <col min="6668" max="6668" width="17.5703125" style="431" customWidth="1"/>
    <col min="6669" max="6669" width="27.7109375" style="431" customWidth="1"/>
    <col min="6670" max="6672" width="9.140625" style="431" customWidth="1"/>
    <col min="6673" max="6673" width="14.85546875" style="431" customWidth="1"/>
    <col min="6674" max="6674" width="13.85546875" style="431" customWidth="1"/>
    <col min="6675" max="6896" width="9.140625" style="431" customWidth="1"/>
    <col min="6897" max="6897" width="9" style="431"/>
    <col min="6898" max="6898" width="6.5703125" style="431" customWidth="1"/>
    <col min="6899" max="6899" width="79.5703125" style="431" customWidth="1"/>
    <col min="6900" max="6900" width="23.5703125" style="431" customWidth="1"/>
    <col min="6901" max="6901" width="27.85546875" style="431" customWidth="1"/>
    <col min="6902" max="6902" width="22.28515625" style="431" customWidth="1"/>
    <col min="6903" max="6903" width="23.5703125" style="431" customWidth="1"/>
    <col min="6904" max="6904" width="39" style="431" customWidth="1"/>
    <col min="6905" max="6905" width="36.42578125" style="431" customWidth="1"/>
    <col min="6906" max="6906" width="8" style="431" customWidth="1"/>
    <col min="6907" max="6907" width="15.5703125" style="431" customWidth="1"/>
    <col min="6908" max="6908" width="17.28515625" style="431" customWidth="1"/>
    <col min="6909" max="6909" width="18.85546875" style="431" customWidth="1"/>
    <col min="6910" max="6910" width="81" style="431" customWidth="1"/>
    <col min="6911" max="6911" width="14.85546875" style="431" customWidth="1"/>
    <col min="6912" max="6912" width="15.7109375" style="431" customWidth="1"/>
    <col min="6913" max="6913" width="17.5703125" style="431" customWidth="1"/>
    <col min="6914" max="6914" width="18.42578125" style="431" customWidth="1"/>
    <col min="6915" max="6915" width="16.5703125" style="431" customWidth="1"/>
    <col min="6916" max="6916" width="17.7109375" style="431" customWidth="1"/>
    <col min="6917" max="6917" width="17.85546875" style="431" customWidth="1"/>
    <col min="6918" max="6918" width="18.42578125" style="431" customWidth="1"/>
    <col min="6919" max="6919" width="15.42578125" style="431" customWidth="1"/>
    <col min="6920" max="6920" width="14.5703125" style="431" customWidth="1"/>
    <col min="6921" max="6921" width="15" style="431" customWidth="1"/>
    <col min="6922" max="6922" width="6.7109375" style="431" customWidth="1"/>
    <col min="6923" max="6923" width="14.28515625" style="431" customWidth="1"/>
    <col min="6924" max="6924" width="17.5703125" style="431" customWidth="1"/>
    <col min="6925" max="6925" width="27.7109375" style="431" customWidth="1"/>
    <col min="6926" max="6928" width="9.140625" style="431" customWidth="1"/>
    <col min="6929" max="6929" width="14.85546875" style="431" customWidth="1"/>
    <col min="6930" max="6930" width="13.85546875" style="431" customWidth="1"/>
    <col min="6931" max="7152" width="9.140625" style="431" customWidth="1"/>
    <col min="7153" max="7153" width="9" style="431"/>
    <col min="7154" max="7154" width="6.5703125" style="431" customWidth="1"/>
    <col min="7155" max="7155" width="79.5703125" style="431" customWidth="1"/>
    <col min="7156" max="7156" width="23.5703125" style="431" customWidth="1"/>
    <col min="7157" max="7157" width="27.85546875" style="431" customWidth="1"/>
    <col min="7158" max="7158" width="22.28515625" style="431" customWidth="1"/>
    <col min="7159" max="7159" width="23.5703125" style="431" customWidth="1"/>
    <col min="7160" max="7160" width="39" style="431" customWidth="1"/>
    <col min="7161" max="7161" width="36.42578125" style="431" customWidth="1"/>
    <col min="7162" max="7162" width="8" style="431" customWidth="1"/>
    <col min="7163" max="7163" width="15.5703125" style="431" customWidth="1"/>
    <col min="7164" max="7164" width="17.28515625" style="431" customWidth="1"/>
    <col min="7165" max="7165" width="18.85546875" style="431" customWidth="1"/>
    <col min="7166" max="7166" width="81" style="431" customWidth="1"/>
    <col min="7167" max="7167" width="14.85546875" style="431" customWidth="1"/>
    <col min="7168" max="7168" width="15.7109375" style="431" customWidth="1"/>
    <col min="7169" max="7169" width="17.5703125" style="431" customWidth="1"/>
    <col min="7170" max="7170" width="18.42578125" style="431" customWidth="1"/>
    <col min="7171" max="7171" width="16.5703125" style="431" customWidth="1"/>
    <col min="7172" max="7172" width="17.7109375" style="431" customWidth="1"/>
    <col min="7173" max="7173" width="17.85546875" style="431" customWidth="1"/>
    <col min="7174" max="7174" width="18.42578125" style="431" customWidth="1"/>
    <col min="7175" max="7175" width="15.42578125" style="431" customWidth="1"/>
    <col min="7176" max="7176" width="14.5703125" style="431" customWidth="1"/>
    <col min="7177" max="7177" width="15" style="431" customWidth="1"/>
    <col min="7178" max="7178" width="6.7109375" style="431" customWidth="1"/>
    <col min="7179" max="7179" width="14.28515625" style="431" customWidth="1"/>
    <col min="7180" max="7180" width="17.5703125" style="431" customWidth="1"/>
    <col min="7181" max="7181" width="27.7109375" style="431" customWidth="1"/>
    <col min="7182" max="7184" width="9.140625" style="431" customWidth="1"/>
    <col min="7185" max="7185" width="14.85546875" style="431" customWidth="1"/>
    <col min="7186" max="7186" width="13.85546875" style="431" customWidth="1"/>
    <col min="7187" max="7408" width="9.140625" style="431" customWidth="1"/>
    <col min="7409" max="7409" width="9" style="431"/>
    <col min="7410" max="7410" width="6.5703125" style="431" customWidth="1"/>
    <col min="7411" max="7411" width="79.5703125" style="431" customWidth="1"/>
    <col min="7412" max="7412" width="23.5703125" style="431" customWidth="1"/>
    <col min="7413" max="7413" width="27.85546875" style="431" customWidth="1"/>
    <col min="7414" max="7414" width="22.28515625" style="431" customWidth="1"/>
    <col min="7415" max="7415" width="23.5703125" style="431" customWidth="1"/>
    <col min="7416" max="7416" width="39" style="431" customWidth="1"/>
    <col min="7417" max="7417" width="36.42578125" style="431" customWidth="1"/>
    <col min="7418" max="7418" width="8" style="431" customWidth="1"/>
    <col min="7419" max="7419" width="15.5703125" style="431" customWidth="1"/>
    <col min="7420" max="7420" width="17.28515625" style="431" customWidth="1"/>
    <col min="7421" max="7421" width="18.85546875" style="431" customWidth="1"/>
    <col min="7422" max="7422" width="81" style="431" customWidth="1"/>
    <col min="7423" max="7423" width="14.85546875" style="431" customWidth="1"/>
    <col min="7424" max="7424" width="15.7109375" style="431" customWidth="1"/>
    <col min="7425" max="7425" width="17.5703125" style="431" customWidth="1"/>
    <col min="7426" max="7426" width="18.42578125" style="431" customWidth="1"/>
    <col min="7427" max="7427" width="16.5703125" style="431" customWidth="1"/>
    <col min="7428" max="7428" width="17.7109375" style="431" customWidth="1"/>
    <col min="7429" max="7429" width="17.85546875" style="431" customWidth="1"/>
    <col min="7430" max="7430" width="18.42578125" style="431" customWidth="1"/>
    <col min="7431" max="7431" width="15.42578125" style="431" customWidth="1"/>
    <col min="7432" max="7432" width="14.5703125" style="431" customWidth="1"/>
    <col min="7433" max="7433" width="15" style="431" customWidth="1"/>
    <col min="7434" max="7434" width="6.7109375" style="431" customWidth="1"/>
    <col min="7435" max="7435" width="14.28515625" style="431" customWidth="1"/>
    <col min="7436" max="7436" width="17.5703125" style="431" customWidth="1"/>
    <col min="7437" max="7437" width="27.7109375" style="431" customWidth="1"/>
    <col min="7438" max="7440" width="9.140625" style="431" customWidth="1"/>
    <col min="7441" max="7441" width="14.85546875" style="431" customWidth="1"/>
    <col min="7442" max="7442" width="13.85546875" style="431" customWidth="1"/>
    <col min="7443" max="7664" width="9.140625" style="431" customWidth="1"/>
    <col min="7665" max="7665" width="9" style="431"/>
    <col min="7666" max="7666" width="6.5703125" style="431" customWidth="1"/>
    <col min="7667" max="7667" width="79.5703125" style="431" customWidth="1"/>
    <col min="7668" max="7668" width="23.5703125" style="431" customWidth="1"/>
    <col min="7669" max="7669" width="27.85546875" style="431" customWidth="1"/>
    <col min="7670" max="7670" width="22.28515625" style="431" customWidth="1"/>
    <col min="7671" max="7671" width="23.5703125" style="431" customWidth="1"/>
    <col min="7672" max="7672" width="39" style="431" customWidth="1"/>
    <col min="7673" max="7673" width="36.42578125" style="431" customWidth="1"/>
    <col min="7674" max="7674" width="8" style="431" customWidth="1"/>
    <col min="7675" max="7675" width="15.5703125" style="431" customWidth="1"/>
    <col min="7676" max="7676" width="17.28515625" style="431" customWidth="1"/>
    <col min="7677" max="7677" width="18.85546875" style="431" customWidth="1"/>
    <col min="7678" max="7678" width="81" style="431" customWidth="1"/>
    <col min="7679" max="7679" width="14.85546875" style="431" customWidth="1"/>
    <col min="7680" max="7680" width="15.7109375" style="431" customWidth="1"/>
    <col min="7681" max="7681" width="17.5703125" style="431" customWidth="1"/>
    <col min="7682" max="7682" width="18.42578125" style="431" customWidth="1"/>
    <col min="7683" max="7683" width="16.5703125" style="431" customWidth="1"/>
    <col min="7684" max="7684" width="17.7109375" style="431" customWidth="1"/>
    <col min="7685" max="7685" width="17.85546875" style="431" customWidth="1"/>
    <col min="7686" max="7686" width="18.42578125" style="431" customWidth="1"/>
    <col min="7687" max="7687" width="15.42578125" style="431" customWidth="1"/>
    <col min="7688" max="7688" width="14.5703125" style="431" customWidth="1"/>
    <col min="7689" max="7689" width="15" style="431" customWidth="1"/>
    <col min="7690" max="7690" width="6.7109375" style="431" customWidth="1"/>
    <col min="7691" max="7691" width="14.28515625" style="431" customWidth="1"/>
    <col min="7692" max="7692" width="17.5703125" style="431" customWidth="1"/>
    <col min="7693" max="7693" width="27.7109375" style="431" customWidth="1"/>
    <col min="7694" max="7696" width="9.140625" style="431" customWidth="1"/>
    <col min="7697" max="7697" width="14.85546875" style="431" customWidth="1"/>
    <col min="7698" max="7698" width="13.85546875" style="431" customWidth="1"/>
    <col min="7699" max="7920" width="9.140625" style="431" customWidth="1"/>
    <col min="7921" max="7921" width="9" style="431"/>
    <col min="7922" max="7922" width="6.5703125" style="431" customWidth="1"/>
    <col min="7923" max="7923" width="79.5703125" style="431" customWidth="1"/>
    <col min="7924" max="7924" width="23.5703125" style="431" customWidth="1"/>
    <col min="7925" max="7925" width="27.85546875" style="431" customWidth="1"/>
    <col min="7926" max="7926" width="22.28515625" style="431" customWidth="1"/>
    <col min="7927" max="7927" width="23.5703125" style="431" customWidth="1"/>
    <col min="7928" max="7928" width="39" style="431" customWidth="1"/>
    <col min="7929" max="7929" width="36.42578125" style="431" customWidth="1"/>
    <col min="7930" max="7930" width="8" style="431" customWidth="1"/>
    <col min="7931" max="7931" width="15.5703125" style="431" customWidth="1"/>
    <col min="7932" max="7932" width="17.28515625" style="431" customWidth="1"/>
    <col min="7933" max="7933" width="18.85546875" style="431" customWidth="1"/>
    <col min="7934" max="7934" width="81" style="431" customWidth="1"/>
    <col min="7935" max="7935" width="14.85546875" style="431" customWidth="1"/>
    <col min="7936" max="7936" width="15.7109375" style="431" customWidth="1"/>
    <col min="7937" max="7937" width="17.5703125" style="431" customWidth="1"/>
    <col min="7938" max="7938" width="18.42578125" style="431" customWidth="1"/>
    <col min="7939" max="7939" width="16.5703125" style="431" customWidth="1"/>
    <col min="7940" max="7940" width="17.7109375" style="431" customWidth="1"/>
    <col min="7941" max="7941" width="17.85546875" style="431" customWidth="1"/>
    <col min="7942" max="7942" width="18.42578125" style="431" customWidth="1"/>
    <col min="7943" max="7943" width="15.42578125" style="431" customWidth="1"/>
    <col min="7944" max="7944" width="14.5703125" style="431" customWidth="1"/>
    <col min="7945" max="7945" width="15" style="431" customWidth="1"/>
    <col min="7946" max="7946" width="6.7109375" style="431" customWidth="1"/>
    <col min="7947" max="7947" width="14.28515625" style="431" customWidth="1"/>
    <col min="7948" max="7948" width="17.5703125" style="431" customWidth="1"/>
    <col min="7949" max="7949" width="27.7109375" style="431" customWidth="1"/>
    <col min="7950" max="7952" width="9.140625" style="431" customWidth="1"/>
    <col min="7953" max="7953" width="14.85546875" style="431" customWidth="1"/>
    <col min="7954" max="7954" width="13.85546875" style="431" customWidth="1"/>
    <col min="7955" max="8176" width="9.140625" style="431" customWidth="1"/>
    <col min="8177" max="8177" width="9" style="431"/>
    <col min="8178" max="8178" width="6.5703125" style="431" customWidth="1"/>
    <col min="8179" max="8179" width="79.5703125" style="431" customWidth="1"/>
    <col min="8180" max="8180" width="23.5703125" style="431" customWidth="1"/>
    <col min="8181" max="8181" width="27.85546875" style="431" customWidth="1"/>
    <col min="8182" max="8182" width="22.28515625" style="431" customWidth="1"/>
    <col min="8183" max="8183" width="23.5703125" style="431" customWidth="1"/>
    <col min="8184" max="8184" width="39" style="431" customWidth="1"/>
    <col min="8185" max="8185" width="36.42578125" style="431" customWidth="1"/>
    <col min="8186" max="8186" width="8" style="431" customWidth="1"/>
    <col min="8187" max="8187" width="15.5703125" style="431" customWidth="1"/>
    <col min="8188" max="8188" width="17.28515625" style="431" customWidth="1"/>
    <col min="8189" max="8189" width="18.85546875" style="431" customWidth="1"/>
    <col min="8190" max="8190" width="81" style="431" customWidth="1"/>
    <col min="8191" max="8191" width="14.85546875" style="431" customWidth="1"/>
    <col min="8192" max="8192" width="15.7109375" style="431" customWidth="1"/>
    <col min="8193" max="8193" width="17.5703125" style="431" customWidth="1"/>
    <col min="8194" max="8194" width="18.42578125" style="431" customWidth="1"/>
    <col min="8195" max="8195" width="16.5703125" style="431" customWidth="1"/>
    <col min="8196" max="8196" width="17.7109375" style="431" customWidth="1"/>
    <col min="8197" max="8197" width="17.85546875" style="431" customWidth="1"/>
    <col min="8198" max="8198" width="18.42578125" style="431" customWidth="1"/>
    <col min="8199" max="8199" width="15.42578125" style="431" customWidth="1"/>
    <col min="8200" max="8200" width="14.5703125" style="431" customWidth="1"/>
    <col min="8201" max="8201" width="15" style="431" customWidth="1"/>
    <col min="8202" max="8202" width="6.7109375" style="431" customWidth="1"/>
    <col min="8203" max="8203" width="14.28515625" style="431" customWidth="1"/>
    <col min="8204" max="8204" width="17.5703125" style="431" customWidth="1"/>
    <col min="8205" max="8205" width="27.7109375" style="431" customWidth="1"/>
    <col min="8206" max="8208" width="9.140625" style="431" customWidth="1"/>
    <col min="8209" max="8209" width="14.85546875" style="431" customWidth="1"/>
    <col min="8210" max="8210" width="13.85546875" style="431" customWidth="1"/>
    <col min="8211" max="8432" width="9.140625" style="431" customWidth="1"/>
    <col min="8433" max="8433" width="9" style="431"/>
    <col min="8434" max="8434" width="6.5703125" style="431" customWidth="1"/>
    <col min="8435" max="8435" width="79.5703125" style="431" customWidth="1"/>
    <col min="8436" max="8436" width="23.5703125" style="431" customWidth="1"/>
    <col min="8437" max="8437" width="27.85546875" style="431" customWidth="1"/>
    <col min="8438" max="8438" width="22.28515625" style="431" customWidth="1"/>
    <col min="8439" max="8439" width="23.5703125" style="431" customWidth="1"/>
    <col min="8440" max="8440" width="39" style="431" customWidth="1"/>
    <col min="8441" max="8441" width="36.42578125" style="431" customWidth="1"/>
    <col min="8442" max="8442" width="8" style="431" customWidth="1"/>
    <col min="8443" max="8443" width="15.5703125" style="431" customWidth="1"/>
    <col min="8444" max="8444" width="17.28515625" style="431" customWidth="1"/>
    <col min="8445" max="8445" width="18.85546875" style="431" customWidth="1"/>
    <col min="8446" max="8446" width="81" style="431" customWidth="1"/>
    <col min="8447" max="8447" width="14.85546875" style="431" customWidth="1"/>
    <col min="8448" max="8448" width="15.7109375" style="431" customWidth="1"/>
    <col min="8449" max="8449" width="17.5703125" style="431" customWidth="1"/>
    <col min="8450" max="8450" width="18.42578125" style="431" customWidth="1"/>
    <col min="8451" max="8451" width="16.5703125" style="431" customWidth="1"/>
    <col min="8452" max="8452" width="17.7109375" style="431" customWidth="1"/>
    <col min="8453" max="8453" width="17.85546875" style="431" customWidth="1"/>
    <col min="8454" max="8454" width="18.42578125" style="431" customWidth="1"/>
    <col min="8455" max="8455" width="15.42578125" style="431" customWidth="1"/>
    <col min="8456" max="8456" width="14.5703125" style="431" customWidth="1"/>
    <col min="8457" max="8457" width="15" style="431" customWidth="1"/>
    <col min="8458" max="8458" width="6.7109375" style="431" customWidth="1"/>
    <col min="8459" max="8459" width="14.28515625" style="431" customWidth="1"/>
    <col min="8460" max="8460" width="17.5703125" style="431" customWidth="1"/>
    <col min="8461" max="8461" width="27.7109375" style="431" customWidth="1"/>
    <col min="8462" max="8464" width="9.140625" style="431" customWidth="1"/>
    <col min="8465" max="8465" width="14.85546875" style="431" customWidth="1"/>
    <col min="8466" max="8466" width="13.85546875" style="431" customWidth="1"/>
    <col min="8467" max="8688" width="9.140625" style="431" customWidth="1"/>
    <col min="8689" max="8689" width="9" style="431"/>
    <col min="8690" max="8690" width="6.5703125" style="431" customWidth="1"/>
    <col min="8691" max="8691" width="79.5703125" style="431" customWidth="1"/>
    <col min="8692" max="8692" width="23.5703125" style="431" customWidth="1"/>
    <col min="8693" max="8693" width="27.85546875" style="431" customWidth="1"/>
    <col min="8694" max="8694" width="22.28515625" style="431" customWidth="1"/>
    <col min="8695" max="8695" width="23.5703125" style="431" customWidth="1"/>
    <col min="8696" max="8696" width="39" style="431" customWidth="1"/>
    <col min="8697" max="8697" width="36.42578125" style="431" customWidth="1"/>
    <col min="8698" max="8698" width="8" style="431" customWidth="1"/>
    <col min="8699" max="8699" width="15.5703125" style="431" customWidth="1"/>
    <col min="8700" max="8700" width="17.28515625" style="431" customWidth="1"/>
    <col min="8701" max="8701" width="18.85546875" style="431" customWidth="1"/>
    <col min="8702" max="8702" width="81" style="431" customWidth="1"/>
    <col min="8703" max="8703" width="14.85546875" style="431" customWidth="1"/>
    <col min="8704" max="8704" width="15.7109375" style="431" customWidth="1"/>
    <col min="8705" max="8705" width="17.5703125" style="431" customWidth="1"/>
    <col min="8706" max="8706" width="18.42578125" style="431" customWidth="1"/>
    <col min="8707" max="8707" width="16.5703125" style="431" customWidth="1"/>
    <col min="8708" max="8708" width="17.7109375" style="431" customWidth="1"/>
    <col min="8709" max="8709" width="17.85546875" style="431" customWidth="1"/>
    <col min="8710" max="8710" width="18.42578125" style="431" customWidth="1"/>
    <col min="8711" max="8711" width="15.42578125" style="431" customWidth="1"/>
    <col min="8712" max="8712" width="14.5703125" style="431" customWidth="1"/>
    <col min="8713" max="8713" width="15" style="431" customWidth="1"/>
    <col min="8714" max="8714" width="6.7109375" style="431" customWidth="1"/>
    <col min="8715" max="8715" width="14.28515625" style="431" customWidth="1"/>
    <col min="8716" max="8716" width="17.5703125" style="431" customWidth="1"/>
    <col min="8717" max="8717" width="27.7109375" style="431" customWidth="1"/>
    <col min="8718" max="8720" width="9.140625" style="431" customWidth="1"/>
    <col min="8721" max="8721" width="14.85546875" style="431" customWidth="1"/>
    <col min="8722" max="8722" width="13.85546875" style="431" customWidth="1"/>
    <col min="8723" max="8944" width="9.140625" style="431" customWidth="1"/>
    <col min="8945" max="8945" width="9" style="431"/>
    <col min="8946" max="8946" width="6.5703125" style="431" customWidth="1"/>
    <col min="8947" max="8947" width="79.5703125" style="431" customWidth="1"/>
    <col min="8948" max="8948" width="23.5703125" style="431" customWidth="1"/>
    <col min="8949" max="8949" width="27.85546875" style="431" customWidth="1"/>
    <col min="8950" max="8950" width="22.28515625" style="431" customWidth="1"/>
    <col min="8951" max="8951" width="23.5703125" style="431" customWidth="1"/>
    <col min="8952" max="8952" width="39" style="431" customWidth="1"/>
    <col min="8953" max="8953" width="36.42578125" style="431" customWidth="1"/>
    <col min="8954" max="8954" width="8" style="431" customWidth="1"/>
    <col min="8955" max="8955" width="15.5703125" style="431" customWidth="1"/>
    <col min="8956" max="8956" width="17.28515625" style="431" customWidth="1"/>
    <col min="8957" max="8957" width="18.85546875" style="431" customWidth="1"/>
    <col min="8958" max="8958" width="81" style="431" customWidth="1"/>
    <col min="8959" max="8959" width="14.85546875" style="431" customWidth="1"/>
    <col min="8960" max="8960" width="15.7109375" style="431" customWidth="1"/>
    <col min="8961" max="8961" width="17.5703125" style="431" customWidth="1"/>
    <col min="8962" max="8962" width="18.42578125" style="431" customWidth="1"/>
    <col min="8963" max="8963" width="16.5703125" style="431" customWidth="1"/>
    <col min="8964" max="8964" width="17.7109375" style="431" customWidth="1"/>
    <col min="8965" max="8965" width="17.85546875" style="431" customWidth="1"/>
    <col min="8966" max="8966" width="18.42578125" style="431" customWidth="1"/>
    <col min="8967" max="8967" width="15.42578125" style="431" customWidth="1"/>
    <col min="8968" max="8968" width="14.5703125" style="431" customWidth="1"/>
    <col min="8969" max="8969" width="15" style="431" customWidth="1"/>
    <col min="8970" max="8970" width="6.7109375" style="431" customWidth="1"/>
    <col min="8971" max="8971" width="14.28515625" style="431" customWidth="1"/>
    <col min="8972" max="8972" width="17.5703125" style="431" customWidth="1"/>
    <col min="8973" max="8973" width="27.7109375" style="431" customWidth="1"/>
    <col min="8974" max="8976" width="9.140625" style="431" customWidth="1"/>
    <col min="8977" max="8977" width="14.85546875" style="431" customWidth="1"/>
    <col min="8978" max="8978" width="13.85546875" style="431" customWidth="1"/>
    <col min="8979" max="9200" width="9.140625" style="431" customWidth="1"/>
    <col min="9201" max="9201" width="9" style="431"/>
    <col min="9202" max="9202" width="6.5703125" style="431" customWidth="1"/>
    <col min="9203" max="9203" width="79.5703125" style="431" customWidth="1"/>
    <col min="9204" max="9204" width="23.5703125" style="431" customWidth="1"/>
    <col min="9205" max="9205" width="27.85546875" style="431" customWidth="1"/>
    <col min="9206" max="9206" width="22.28515625" style="431" customWidth="1"/>
    <col min="9207" max="9207" width="23.5703125" style="431" customWidth="1"/>
    <col min="9208" max="9208" width="39" style="431" customWidth="1"/>
    <col min="9209" max="9209" width="36.42578125" style="431" customWidth="1"/>
    <col min="9210" max="9210" width="8" style="431" customWidth="1"/>
    <col min="9211" max="9211" width="15.5703125" style="431" customWidth="1"/>
    <col min="9212" max="9212" width="17.28515625" style="431" customWidth="1"/>
    <col min="9213" max="9213" width="18.85546875" style="431" customWidth="1"/>
    <col min="9214" max="9214" width="81" style="431" customWidth="1"/>
    <col min="9215" max="9215" width="14.85546875" style="431" customWidth="1"/>
    <col min="9216" max="9216" width="15.7109375" style="431" customWidth="1"/>
    <col min="9217" max="9217" width="17.5703125" style="431" customWidth="1"/>
    <col min="9218" max="9218" width="18.42578125" style="431" customWidth="1"/>
    <col min="9219" max="9219" width="16.5703125" style="431" customWidth="1"/>
    <col min="9220" max="9220" width="17.7109375" style="431" customWidth="1"/>
    <col min="9221" max="9221" width="17.85546875" style="431" customWidth="1"/>
    <col min="9222" max="9222" width="18.42578125" style="431" customWidth="1"/>
    <col min="9223" max="9223" width="15.42578125" style="431" customWidth="1"/>
    <col min="9224" max="9224" width="14.5703125" style="431" customWidth="1"/>
    <col min="9225" max="9225" width="15" style="431" customWidth="1"/>
    <col min="9226" max="9226" width="6.7109375" style="431" customWidth="1"/>
    <col min="9227" max="9227" width="14.28515625" style="431" customWidth="1"/>
    <col min="9228" max="9228" width="17.5703125" style="431" customWidth="1"/>
    <col min="9229" max="9229" width="27.7109375" style="431" customWidth="1"/>
    <col min="9230" max="9232" width="9.140625" style="431" customWidth="1"/>
    <col min="9233" max="9233" width="14.85546875" style="431" customWidth="1"/>
    <col min="9234" max="9234" width="13.85546875" style="431" customWidth="1"/>
    <col min="9235" max="9456" width="9.140625" style="431" customWidth="1"/>
    <col min="9457" max="9457" width="9" style="431"/>
    <col min="9458" max="9458" width="6.5703125" style="431" customWidth="1"/>
    <col min="9459" max="9459" width="79.5703125" style="431" customWidth="1"/>
    <col min="9460" max="9460" width="23.5703125" style="431" customWidth="1"/>
    <col min="9461" max="9461" width="27.85546875" style="431" customWidth="1"/>
    <col min="9462" max="9462" width="22.28515625" style="431" customWidth="1"/>
    <col min="9463" max="9463" width="23.5703125" style="431" customWidth="1"/>
    <col min="9464" max="9464" width="39" style="431" customWidth="1"/>
    <col min="9465" max="9465" width="36.42578125" style="431" customWidth="1"/>
    <col min="9466" max="9466" width="8" style="431" customWidth="1"/>
    <col min="9467" max="9467" width="15.5703125" style="431" customWidth="1"/>
    <col min="9468" max="9468" width="17.28515625" style="431" customWidth="1"/>
    <col min="9469" max="9469" width="18.85546875" style="431" customWidth="1"/>
    <col min="9470" max="9470" width="81" style="431" customWidth="1"/>
    <col min="9471" max="9471" width="14.85546875" style="431" customWidth="1"/>
    <col min="9472" max="9472" width="15.7109375" style="431" customWidth="1"/>
    <col min="9473" max="9473" width="17.5703125" style="431" customWidth="1"/>
    <col min="9474" max="9474" width="18.42578125" style="431" customWidth="1"/>
    <col min="9475" max="9475" width="16.5703125" style="431" customWidth="1"/>
    <col min="9476" max="9476" width="17.7109375" style="431" customWidth="1"/>
    <col min="9477" max="9477" width="17.85546875" style="431" customWidth="1"/>
    <col min="9478" max="9478" width="18.42578125" style="431" customWidth="1"/>
    <col min="9479" max="9479" width="15.42578125" style="431" customWidth="1"/>
    <col min="9480" max="9480" width="14.5703125" style="431" customWidth="1"/>
    <col min="9481" max="9481" width="15" style="431" customWidth="1"/>
    <col min="9482" max="9482" width="6.7109375" style="431" customWidth="1"/>
    <col min="9483" max="9483" width="14.28515625" style="431" customWidth="1"/>
    <col min="9484" max="9484" width="17.5703125" style="431" customWidth="1"/>
    <col min="9485" max="9485" width="27.7109375" style="431" customWidth="1"/>
    <col min="9486" max="9488" width="9.140625" style="431" customWidth="1"/>
    <col min="9489" max="9489" width="14.85546875" style="431" customWidth="1"/>
    <col min="9490" max="9490" width="13.85546875" style="431" customWidth="1"/>
    <col min="9491" max="9712" width="9.140625" style="431" customWidth="1"/>
    <col min="9713" max="9713" width="9" style="431"/>
    <col min="9714" max="9714" width="6.5703125" style="431" customWidth="1"/>
    <col min="9715" max="9715" width="79.5703125" style="431" customWidth="1"/>
    <col min="9716" max="9716" width="23.5703125" style="431" customWidth="1"/>
    <col min="9717" max="9717" width="27.85546875" style="431" customWidth="1"/>
    <col min="9718" max="9718" width="22.28515625" style="431" customWidth="1"/>
    <col min="9719" max="9719" width="23.5703125" style="431" customWidth="1"/>
    <col min="9720" max="9720" width="39" style="431" customWidth="1"/>
    <col min="9721" max="9721" width="36.42578125" style="431" customWidth="1"/>
    <col min="9722" max="9722" width="8" style="431" customWidth="1"/>
    <col min="9723" max="9723" width="15.5703125" style="431" customWidth="1"/>
    <col min="9724" max="9724" width="17.28515625" style="431" customWidth="1"/>
    <col min="9725" max="9725" width="18.85546875" style="431" customWidth="1"/>
    <col min="9726" max="9726" width="81" style="431" customWidth="1"/>
    <col min="9727" max="9727" width="14.85546875" style="431" customWidth="1"/>
    <col min="9728" max="9728" width="15.7109375" style="431" customWidth="1"/>
    <col min="9729" max="9729" width="17.5703125" style="431" customWidth="1"/>
    <col min="9730" max="9730" width="18.42578125" style="431" customWidth="1"/>
    <col min="9731" max="9731" width="16.5703125" style="431" customWidth="1"/>
    <col min="9732" max="9732" width="17.7109375" style="431" customWidth="1"/>
    <col min="9733" max="9733" width="17.85546875" style="431" customWidth="1"/>
    <col min="9734" max="9734" width="18.42578125" style="431" customWidth="1"/>
    <col min="9735" max="9735" width="15.42578125" style="431" customWidth="1"/>
    <col min="9736" max="9736" width="14.5703125" style="431" customWidth="1"/>
    <col min="9737" max="9737" width="15" style="431" customWidth="1"/>
    <col min="9738" max="9738" width="6.7109375" style="431" customWidth="1"/>
    <col min="9739" max="9739" width="14.28515625" style="431" customWidth="1"/>
    <col min="9740" max="9740" width="17.5703125" style="431" customWidth="1"/>
    <col min="9741" max="9741" width="27.7109375" style="431" customWidth="1"/>
    <col min="9742" max="9744" width="9.140625" style="431" customWidth="1"/>
    <col min="9745" max="9745" width="14.85546875" style="431" customWidth="1"/>
    <col min="9746" max="9746" width="13.85546875" style="431" customWidth="1"/>
    <col min="9747" max="9968" width="9.140625" style="431" customWidth="1"/>
    <col min="9969" max="9969" width="9" style="431"/>
    <col min="9970" max="9970" width="6.5703125" style="431" customWidth="1"/>
    <col min="9971" max="9971" width="79.5703125" style="431" customWidth="1"/>
    <col min="9972" max="9972" width="23.5703125" style="431" customWidth="1"/>
    <col min="9973" max="9973" width="27.85546875" style="431" customWidth="1"/>
    <col min="9974" max="9974" width="22.28515625" style="431" customWidth="1"/>
    <col min="9975" max="9975" width="23.5703125" style="431" customWidth="1"/>
    <col min="9976" max="9976" width="39" style="431" customWidth="1"/>
    <col min="9977" max="9977" width="36.42578125" style="431" customWidth="1"/>
    <col min="9978" max="9978" width="8" style="431" customWidth="1"/>
    <col min="9979" max="9979" width="15.5703125" style="431" customWidth="1"/>
    <col min="9980" max="9980" width="17.28515625" style="431" customWidth="1"/>
    <col min="9981" max="9981" width="18.85546875" style="431" customWidth="1"/>
    <col min="9982" max="9982" width="81" style="431" customWidth="1"/>
    <col min="9983" max="9983" width="14.85546875" style="431" customWidth="1"/>
    <col min="9984" max="9984" width="15.7109375" style="431" customWidth="1"/>
    <col min="9985" max="9985" width="17.5703125" style="431" customWidth="1"/>
    <col min="9986" max="9986" width="18.42578125" style="431" customWidth="1"/>
    <col min="9987" max="9987" width="16.5703125" style="431" customWidth="1"/>
    <col min="9988" max="9988" width="17.7109375" style="431" customWidth="1"/>
    <col min="9989" max="9989" width="17.85546875" style="431" customWidth="1"/>
    <col min="9990" max="9990" width="18.42578125" style="431" customWidth="1"/>
    <col min="9991" max="9991" width="15.42578125" style="431" customWidth="1"/>
    <col min="9992" max="9992" width="14.5703125" style="431" customWidth="1"/>
    <col min="9993" max="9993" width="15" style="431" customWidth="1"/>
    <col min="9994" max="9994" width="6.7109375" style="431" customWidth="1"/>
    <col min="9995" max="9995" width="14.28515625" style="431" customWidth="1"/>
    <col min="9996" max="9996" width="17.5703125" style="431" customWidth="1"/>
    <col min="9997" max="9997" width="27.7109375" style="431" customWidth="1"/>
    <col min="9998" max="10000" width="9.140625" style="431" customWidth="1"/>
    <col min="10001" max="10001" width="14.85546875" style="431" customWidth="1"/>
    <col min="10002" max="10002" width="13.85546875" style="431" customWidth="1"/>
    <col min="10003" max="10224" width="9.140625" style="431" customWidth="1"/>
    <col min="10225" max="10225" width="9" style="431"/>
    <col min="10226" max="10226" width="6.5703125" style="431" customWidth="1"/>
    <col min="10227" max="10227" width="79.5703125" style="431" customWidth="1"/>
    <col min="10228" max="10228" width="23.5703125" style="431" customWidth="1"/>
    <col min="10229" max="10229" width="27.85546875" style="431" customWidth="1"/>
    <col min="10230" max="10230" width="22.28515625" style="431" customWidth="1"/>
    <col min="10231" max="10231" width="23.5703125" style="431" customWidth="1"/>
    <col min="10232" max="10232" width="39" style="431" customWidth="1"/>
    <col min="10233" max="10233" width="36.42578125" style="431" customWidth="1"/>
    <col min="10234" max="10234" width="8" style="431" customWidth="1"/>
    <col min="10235" max="10235" width="15.5703125" style="431" customWidth="1"/>
    <col min="10236" max="10236" width="17.28515625" style="431" customWidth="1"/>
    <col min="10237" max="10237" width="18.85546875" style="431" customWidth="1"/>
    <col min="10238" max="10238" width="81" style="431" customWidth="1"/>
    <col min="10239" max="10239" width="14.85546875" style="431" customWidth="1"/>
    <col min="10240" max="10240" width="15.7109375" style="431" customWidth="1"/>
    <col min="10241" max="10241" width="17.5703125" style="431" customWidth="1"/>
    <col min="10242" max="10242" width="18.42578125" style="431" customWidth="1"/>
    <col min="10243" max="10243" width="16.5703125" style="431" customWidth="1"/>
    <col min="10244" max="10244" width="17.7109375" style="431" customWidth="1"/>
    <col min="10245" max="10245" width="17.85546875" style="431" customWidth="1"/>
    <col min="10246" max="10246" width="18.42578125" style="431" customWidth="1"/>
    <col min="10247" max="10247" width="15.42578125" style="431" customWidth="1"/>
    <col min="10248" max="10248" width="14.5703125" style="431" customWidth="1"/>
    <col min="10249" max="10249" width="15" style="431" customWidth="1"/>
    <col min="10250" max="10250" width="6.7109375" style="431" customWidth="1"/>
    <col min="10251" max="10251" width="14.28515625" style="431" customWidth="1"/>
    <col min="10252" max="10252" width="17.5703125" style="431" customWidth="1"/>
    <col min="10253" max="10253" width="27.7109375" style="431" customWidth="1"/>
    <col min="10254" max="10256" width="9.140625" style="431" customWidth="1"/>
    <col min="10257" max="10257" width="14.85546875" style="431" customWidth="1"/>
    <col min="10258" max="10258" width="13.85546875" style="431" customWidth="1"/>
    <col min="10259" max="10480" width="9.140625" style="431" customWidth="1"/>
    <col min="10481" max="10481" width="9" style="431"/>
    <col min="10482" max="10482" width="6.5703125" style="431" customWidth="1"/>
    <col min="10483" max="10483" width="79.5703125" style="431" customWidth="1"/>
    <col min="10484" max="10484" width="23.5703125" style="431" customWidth="1"/>
    <col min="10485" max="10485" width="27.85546875" style="431" customWidth="1"/>
    <col min="10486" max="10486" width="22.28515625" style="431" customWidth="1"/>
    <col min="10487" max="10487" width="23.5703125" style="431" customWidth="1"/>
    <col min="10488" max="10488" width="39" style="431" customWidth="1"/>
    <col min="10489" max="10489" width="36.42578125" style="431" customWidth="1"/>
    <col min="10490" max="10490" width="8" style="431" customWidth="1"/>
    <col min="10491" max="10491" width="15.5703125" style="431" customWidth="1"/>
    <col min="10492" max="10492" width="17.28515625" style="431" customWidth="1"/>
    <col min="10493" max="10493" width="18.85546875" style="431" customWidth="1"/>
    <col min="10494" max="10494" width="81" style="431" customWidth="1"/>
    <col min="10495" max="10495" width="14.85546875" style="431" customWidth="1"/>
    <col min="10496" max="10496" width="15.7109375" style="431" customWidth="1"/>
    <col min="10497" max="10497" width="17.5703125" style="431" customWidth="1"/>
    <col min="10498" max="10498" width="18.42578125" style="431" customWidth="1"/>
    <col min="10499" max="10499" width="16.5703125" style="431" customWidth="1"/>
    <col min="10500" max="10500" width="17.7109375" style="431" customWidth="1"/>
    <col min="10501" max="10501" width="17.85546875" style="431" customWidth="1"/>
    <col min="10502" max="10502" width="18.42578125" style="431" customWidth="1"/>
    <col min="10503" max="10503" width="15.42578125" style="431" customWidth="1"/>
    <col min="10504" max="10504" width="14.5703125" style="431" customWidth="1"/>
    <col min="10505" max="10505" width="15" style="431" customWidth="1"/>
    <col min="10506" max="10506" width="6.7109375" style="431" customWidth="1"/>
    <col min="10507" max="10507" width="14.28515625" style="431" customWidth="1"/>
    <col min="10508" max="10508" width="17.5703125" style="431" customWidth="1"/>
    <col min="10509" max="10509" width="27.7109375" style="431" customWidth="1"/>
    <col min="10510" max="10512" width="9.140625" style="431" customWidth="1"/>
    <col min="10513" max="10513" width="14.85546875" style="431" customWidth="1"/>
    <col min="10514" max="10514" width="13.85546875" style="431" customWidth="1"/>
    <col min="10515" max="10736" width="9.140625" style="431" customWidth="1"/>
    <col min="10737" max="10737" width="9" style="431"/>
    <col min="10738" max="10738" width="6.5703125" style="431" customWidth="1"/>
    <col min="10739" max="10739" width="79.5703125" style="431" customWidth="1"/>
    <col min="10740" max="10740" width="23.5703125" style="431" customWidth="1"/>
    <col min="10741" max="10741" width="27.85546875" style="431" customWidth="1"/>
    <col min="10742" max="10742" width="22.28515625" style="431" customWidth="1"/>
    <col min="10743" max="10743" width="23.5703125" style="431" customWidth="1"/>
    <col min="10744" max="10744" width="39" style="431" customWidth="1"/>
    <col min="10745" max="10745" width="36.42578125" style="431" customWidth="1"/>
    <col min="10746" max="10746" width="8" style="431" customWidth="1"/>
    <col min="10747" max="10747" width="15.5703125" style="431" customWidth="1"/>
    <col min="10748" max="10748" width="17.28515625" style="431" customWidth="1"/>
    <col min="10749" max="10749" width="18.85546875" style="431" customWidth="1"/>
    <col min="10750" max="10750" width="81" style="431" customWidth="1"/>
    <col min="10751" max="10751" width="14.85546875" style="431" customWidth="1"/>
    <col min="10752" max="10752" width="15.7109375" style="431" customWidth="1"/>
    <col min="10753" max="10753" width="17.5703125" style="431" customWidth="1"/>
    <col min="10754" max="10754" width="18.42578125" style="431" customWidth="1"/>
    <col min="10755" max="10755" width="16.5703125" style="431" customWidth="1"/>
    <col min="10756" max="10756" width="17.7109375" style="431" customWidth="1"/>
    <col min="10757" max="10757" width="17.85546875" style="431" customWidth="1"/>
    <col min="10758" max="10758" width="18.42578125" style="431" customWidth="1"/>
    <col min="10759" max="10759" width="15.42578125" style="431" customWidth="1"/>
    <col min="10760" max="10760" width="14.5703125" style="431" customWidth="1"/>
    <col min="10761" max="10761" width="15" style="431" customWidth="1"/>
    <col min="10762" max="10762" width="6.7109375" style="431" customWidth="1"/>
    <col min="10763" max="10763" width="14.28515625" style="431" customWidth="1"/>
    <col min="10764" max="10764" width="17.5703125" style="431" customWidth="1"/>
    <col min="10765" max="10765" width="27.7109375" style="431" customWidth="1"/>
    <col min="10766" max="10768" width="9.140625" style="431" customWidth="1"/>
    <col min="10769" max="10769" width="14.85546875" style="431" customWidth="1"/>
    <col min="10770" max="10770" width="13.85546875" style="431" customWidth="1"/>
    <col min="10771" max="10992" width="9.140625" style="431" customWidth="1"/>
    <col min="10993" max="10993" width="9" style="431"/>
    <col min="10994" max="10994" width="6.5703125" style="431" customWidth="1"/>
    <col min="10995" max="10995" width="79.5703125" style="431" customWidth="1"/>
    <col min="10996" max="10996" width="23.5703125" style="431" customWidth="1"/>
    <col min="10997" max="10997" width="27.85546875" style="431" customWidth="1"/>
    <col min="10998" max="10998" width="22.28515625" style="431" customWidth="1"/>
    <col min="10999" max="10999" width="23.5703125" style="431" customWidth="1"/>
    <col min="11000" max="11000" width="39" style="431" customWidth="1"/>
    <col min="11001" max="11001" width="36.42578125" style="431" customWidth="1"/>
    <col min="11002" max="11002" width="8" style="431" customWidth="1"/>
    <col min="11003" max="11003" width="15.5703125" style="431" customWidth="1"/>
    <col min="11004" max="11004" width="17.28515625" style="431" customWidth="1"/>
    <col min="11005" max="11005" width="18.85546875" style="431" customWidth="1"/>
    <col min="11006" max="11006" width="81" style="431" customWidth="1"/>
    <col min="11007" max="11007" width="14.85546875" style="431" customWidth="1"/>
    <col min="11008" max="11008" width="15.7109375" style="431" customWidth="1"/>
    <col min="11009" max="11009" width="17.5703125" style="431" customWidth="1"/>
    <col min="11010" max="11010" width="18.42578125" style="431" customWidth="1"/>
    <col min="11011" max="11011" width="16.5703125" style="431" customWidth="1"/>
    <col min="11012" max="11012" width="17.7109375" style="431" customWidth="1"/>
    <col min="11013" max="11013" width="17.85546875" style="431" customWidth="1"/>
    <col min="11014" max="11014" width="18.42578125" style="431" customWidth="1"/>
    <col min="11015" max="11015" width="15.42578125" style="431" customWidth="1"/>
    <col min="11016" max="11016" width="14.5703125" style="431" customWidth="1"/>
    <col min="11017" max="11017" width="15" style="431" customWidth="1"/>
    <col min="11018" max="11018" width="6.7109375" style="431" customWidth="1"/>
    <col min="11019" max="11019" width="14.28515625" style="431" customWidth="1"/>
    <col min="11020" max="11020" width="17.5703125" style="431" customWidth="1"/>
    <col min="11021" max="11021" width="27.7109375" style="431" customWidth="1"/>
    <col min="11022" max="11024" width="9.140625" style="431" customWidth="1"/>
    <col min="11025" max="11025" width="14.85546875" style="431" customWidth="1"/>
    <col min="11026" max="11026" width="13.85546875" style="431" customWidth="1"/>
    <col min="11027" max="11248" width="9.140625" style="431" customWidth="1"/>
    <col min="11249" max="11249" width="9" style="431"/>
    <col min="11250" max="11250" width="6.5703125" style="431" customWidth="1"/>
    <col min="11251" max="11251" width="79.5703125" style="431" customWidth="1"/>
    <col min="11252" max="11252" width="23.5703125" style="431" customWidth="1"/>
    <col min="11253" max="11253" width="27.85546875" style="431" customWidth="1"/>
    <col min="11254" max="11254" width="22.28515625" style="431" customWidth="1"/>
    <col min="11255" max="11255" width="23.5703125" style="431" customWidth="1"/>
    <col min="11256" max="11256" width="39" style="431" customWidth="1"/>
    <col min="11257" max="11257" width="36.42578125" style="431" customWidth="1"/>
    <col min="11258" max="11258" width="8" style="431" customWidth="1"/>
    <col min="11259" max="11259" width="15.5703125" style="431" customWidth="1"/>
    <col min="11260" max="11260" width="17.28515625" style="431" customWidth="1"/>
    <col min="11261" max="11261" width="18.85546875" style="431" customWidth="1"/>
    <col min="11262" max="11262" width="81" style="431" customWidth="1"/>
    <col min="11263" max="11263" width="14.85546875" style="431" customWidth="1"/>
    <col min="11264" max="11264" width="15.7109375" style="431" customWidth="1"/>
    <col min="11265" max="11265" width="17.5703125" style="431" customWidth="1"/>
    <col min="11266" max="11266" width="18.42578125" style="431" customWidth="1"/>
    <col min="11267" max="11267" width="16.5703125" style="431" customWidth="1"/>
    <col min="11268" max="11268" width="17.7109375" style="431" customWidth="1"/>
    <col min="11269" max="11269" width="17.85546875" style="431" customWidth="1"/>
    <col min="11270" max="11270" width="18.42578125" style="431" customWidth="1"/>
    <col min="11271" max="11271" width="15.42578125" style="431" customWidth="1"/>
    <col min="11272" max="11272" width="14.5703125" style="431" customWidth="1"/>
    <col min="11273" max="11273" width="15" style="431" customWidth="1"/>
    <col min="11274" max="11274" width="6.7109375" style="431" customWidth="1"/>
    <col min="11275" max="11275" width="14.28515625" style="431" customWidth="1"/>
    <col min="11276" max="11276" width="17.5703125" style="431" customWidth="1"/>
    <col min="11277" max="11277" width="27.7109375" style="431" customWidth="1"/>
    <col min="11278" max="11280" width="9.140625" style="431" customWidth="1"/>
    <col min="11281" max="11281" width="14.85546875" style="431" customWidth="1"/>
    <col min="11282" max="11282" width="13.85546875" style="431" customWidth="1"/>
    <col min="11283" max="11504" width="9.140625" style="431" customWidth="1"/>
    <col min="11505" max="11505" width="9" style="431"/>
    <col min="11506" max="11506" width="6.5703125" style="431" customWidth="1"/>
    <col min="11507" max="11507" width="79.5703125" style="431" customWidth="1"/>
    <col min="11508" max="11508" width="23.5703125" style="431" customWidth="1"/>
    <col min="11509" max="11509" width="27.85546875" style="431" customWidth="1"/>
    <col min="11510" max="11510" width="22.28515625" style="431" customWidth="1"/>
    <col min="11511" max="11511" width="23.5703125" style="431" customWidth="1"/>
    <col min="11512" max="11512" width="39" style="431" customWidth="1"/>
    <col min="11513" max="11513" width="36.42578125" style="431" customWidth="1"/>
    <col min="11514" max="11514" width="8" style="431" customWidth="1"/>
    <col min="11515" max="11515" width="15.5703125" style="431" customWidth="1"/>
    <col min="11516" max="11516" width="17.28515625" style="431" customWidth="1"/>
    <col min="11517" max="11517" width="18.85546875" style="431" customWidth="1"/>
    <col min="11518" max="11518" width="81" style="431" customWidth="1"/>
    <col min="11519" max="11519" width="14.85546875" style="431" customWidth="1"/>
    <col min="11520" max="11520" width="15.7109375" style="431" customWidth="1"/>
    <col min="11521" max="11521" width="17.5703125" style="431" customWidth="1"/>
    <col min="11522" max="11522" width="18.42578125" style="431" customWidth="1"/>
    <col min="11523" max="11523" width="16.5703125" style="431" customWidth="1"/>
    <col min="11524" max="11524" width="17.7109375" style="431" customWidth="1"/>
    <col min="11525" max="11525" width="17.85546875" style="431" customWidth="1"/>
    <col min="11526" max="11526" width="18.42578125" style="431" customWidth="1"/>
    <col min="11527" max="11527" width="15.42578125" style="431" customWidth="1"/>
    <col min="11528" max="11528" width="14.5703125" style="431" customWidth="1"/>
    <col min="11529" max="11529" width="15" style="431" customWidth="1"/>
    <col min="11530" max="11530" width="6.7109375" style="431" customWidth="1"/>
    <col min="11531" max="11531" width="14.28515625" style="431" customWidth="1"/>
    <col min="11532" max="11532" width="17.5703125" style="431" customWidth="1"/>
    <col min="11533" max="11533" width="27.7109375" style="431" customWidth="1"/>
    <col min="11534" max="11536" width="9.140625" style="431" customWidth="1"/>
    <col min="11537" max="11537" width="14.85546875" style="431" customWidth="1"/>
    <col min="11538" max="11538" width="13.85546875" style="431" customWidth="1"/>
    <col min="11539" max="11760" width="9.140625" style="431" customWidth="1"/>
    <col min="11761" max="11761" width="9" style="431"/>
    <col min="11762" max="11762" width="6.5703125" style="431" customWidth="1"/>
    <col min="11763" max="11763" width="79.5703125" style="431" customWidth="1"/>
    <col min="11764" max="11764" width="23.5703125" style="431" customWidth="1"/>
    <col min="11765" max="11765" width="27.85546875" style="431" customWidth="1"/>
    <col min="11766" max="11766" width="22.28515625" style="431" customWidth="1"/>
    <col min="11767" max="11767" width="23.5703125" style="431" customWidth="1"/>
    <col min="11768" max="11768" width="39" style="431" customWidth="1"/>
    <col min="11769" max="11769" width="36.42578125" style="431" customWidth="1"/>
    <col min="11770" max="11770" width="8" style="431" customWidth="1"/>
    <col min="11771" max="11771" width="15.5703125" style="431" customWidth="1"/>
    <col min="11772" max="11772" width="17.28515625" style="431" customWidth="1"/>
    <col min="11773" max="11773" width="18.85546875" style="431" customWidth="1"/>
    <col min="11774" max="11774" width="81" style="431" customWidth="1"/>
    <col min="11775" max="11775" width="14.85546875" style="431" customWidth="1"/>
    <col min="11776" max="11776" width="15.7109375" style="431" customWidth="1"/>
    <col min="11777" max="11777" width="17.5703125" style="431" customWidth="1"/>
    <col min="11778" max="11778" width="18.42578125" style="431" customWidth="1"/>
    <col min="11779" max="11779" width="16.5703125" style="431" customWidth="1"/>
    <col min="11780" max="11780" width="17.7109375" style="431" customWidth="1"/>
    <col min="11781" max="11781" width="17.85546875" style="431" customWidth="1"/>
    <col min="11782" max="11782" width="18.42578125" style="431" customWidth="1"/>
    <col min="11783" max="11783" width="15.42578125" style="431" customWidth="1"/>
    <col min="11784" max="11784" width="14.5703125" style="431" customWidth="1"/>
    <col min="11785" max="11785" width="15" style="431" customWidth="1"/>
    <col min="11786" max="11786" width="6.7109375" style="431" customWidth="1"/>
    <col min="11787" max="11787" width="14.28515625" style="431" customWidth="1"/>
    <col min="11788" max="11788" width="17.5703125" style="431" customWidth="1"/>
    <col min="11789" max="11789" width="27.7109375" style="431" customWidth="1"/>
    <col min="11790" max="11792" width="9.140625" style="431" customWidth="1"/>
    <col min="11793" max="11793" width="14.85546875" style="431" customWidth="1"/>
    <col min="11794" max="11794" width="13.85546875" style="431" customWidth="1"/>
    <col min="11795" max="12016" width="9.140625" style="431" customWidth="1"/>
    <col min="12017" max="12017" width="9" style="431"/>
    <col min="12018" max="12018" width="6.5703125" style="431" customWidth="1"/>
    <col min="12019" max="12019" width="79.5703125" style="431" customWidth="1"/>
    <col min="12020" max="12020" width="23.5703125" style="431" customWidth="1"/>
    <col min="12021" max="12021" width="27.85546875" style="431" customWidth="1"/>
    <col min="12022" max="12022" width="22.28515625" style="431" customWidth="1"/>
    <col min="12023" max="12023" width="23.5703125" style="431" customWidth="1"/>
    <col min="12024" max="12024" width="39" style="431" customWidth="1"/>
    <col min="12025" max="12025" width="36.42578125" style="431" customWidth="1"/>
    <col min="12026" max="12026" width="8" style="431" customWidth="1"/>
    <col min="12027" max="12027" width="15.5703125" style="431" customWidth="1"/>
    <col min="12028" max="12028" width="17.28515625" style="431" customWidth="1"/>
    <col min="12029" max="12029" width="18.85546875" style="431" customWidth="1"/>
    <col min="12030" max="12030" width="81" style="431" customWidth="1"/>
    <col min="12031" max="12031" width="14.85546875" style="431" customWidth="1"/>
    <col min="12032" max="12032" width="15.7109375" style="431" customWidth="1"/>
    <col min="12033" max="12033" width="17.5703125" style="431" customWidth="1"/>
    <col min="12034" max="12034" width="18.42578125" style="431" customWidth="1"/>
    <col min="12035" max="12035" width="16.5703125" style="431" customWidth="1"/>
    <col min="12036" max="12036" width="17.7109375" style="431" customWidth="1"/>
    <col min="12037" max="12037" width="17.85546875" style="431" customWidth="1"/>
    <col min="12038" max="12038" width="18.42578125" style="431" customWidth="1"/>
    <col min="12039" max="12039" width="15.42578125" style="431" customWidth="1"/>
    <col min="12040" max="12040" width="14.5703125" style="431" customWidth="1"/>
    <col min="12041" max="12041" width="15" style="431" customWidth="1"/>
    <col min="12042" max="12042" width="6.7109375" style="431" customWidth="1"/>
    <col min="12043" max="12043" width="14.28515625" style="431" customWidth="1"/>
    <col min="12044" max="12044" width="17.5703125" style="431" customWidth="1"/>
    <col min="12045" max="12045" width="27.7109375" style="431" customWidth="1"/>
    <col min="12046" max="12048" width="9.140625" style="431" customWidth="1"/>
    <col min="12049" max="12049" width="14.85546875" style="431" customWidth="1"/>
    <col min="12050" max="12050" width="13.85546875" style="431" customWidth="1"/>
    <col min="12051" max="12272" width="9.140625" style="431" customWidth="1"/>
    <col min="12273" max="12273" width="9" style="431"/>
    <col min="12274" max="12274" width="6.5703125" style="431" customWidth="1"/>
    <col min="12275" max="12275" width="79.5703125" style="431" customWidth="1"/>
    <col min="12276" max="12276" width="23.5703125" style="431" customWidth="1"/>
    <col min="12277" max="12277" width="27.85546875" style="431" customWidth="1"/>
    <col min="12278" max="12278" width="22.28515625" style="431" customWidth="1"/>
    <col min="12279" max="12279" width="23.5703125" style="431" customWidth="1"/>
    <col min="12280" max="12280" width="39" style="431" customWidth="1"/>
    <col min="12281" max="12281" width="36.42578125" style="431" customWidth="1"/>
    <col min="12282" max="12282" width="8" style="431" customWidth="1"/>
    <col min="12283" max="12283" width="15.5703125" style="431" customWidth="1"/>
    <col min="12284" max="12284" width="17.28515625" style="431" customWidth="1"/>
    <col min="12285" max="12285" width="18.85546875" style="431" customWidth="1"/>
    <col min="12286" max="12286" width="81" style="431" customWidth="1"/>
    <col min="12287" max="12287" width="14.85546875" style="431" customWidth="1"/>
    <col min="12288" max="12288" width="15.7109375" style="431" customWidth="1"/>
    <col min="12289" max="12289" width="17.5703125" style="431" customWidth="1"/>
    <col min="12290" max="12290" width="18.42578125" style="431" customWidth="1"/>
    <col min="12291" max="12291" width="16.5703125" style="431" customWidth="1"/>
    <col min="12292" max="12292" width="17.7109375" style="431" customWidth="1"/>
    <col min="12293" max="12293" width="17.85546875" style="431" customWidth="1"/>
    <col min="12294" max="12294" width="18.42578125" style="431" customWidth="1"/>
    <col min="12295" max="12295" width="15.42578125" style="431" customWidth="1"/>
    <col min="12296" max="12296" width="14.5703125" style="431" customWidth="1"/>
    <col min="12297" max="12297" width="15" style="431" customWidth="1"/>
    <col min="12298" max="12298" width="6.7109375" style="431" customWidth="1"/>
    <col min="12299" max="12299" width="14.28515625" style="431" customWidth="1"/>
    <col min="12300" max="12300" width="17.5703125" style="431" customWidth="1"/>
    <col min="12301" max="12301" width="27.7109375" style="431" customWidth="1"/>
    <col min="12302" max="12304" width="9.140625" style="431" customWidth="1"/>
    <col min="12305" max="12305" width="14.85546875" style="431" customWidth="1"/>
    <col min="12306" max="12306" width="13.85546875" style="431" customWidth="1"/>
    <col min="12307" max="12528" width="9.140625" style="431" customWidth="1"/>
    <col min="12529" max="12529" width="9" style="431"/>
    <col min="12530" max="12530" width="6.5703125" style="431" customWidth="1"/>
    <col min="12531" max="12531" width="79.5703125" style="431" customWidth="1"/>
    <col min="12532" max="12532" width="23.5703125" style="431" customWidth="1"/>
    <col min="12533" max="12533" width="27.85546875" style="431" customWidth="1"/>
    <col min="12534" max="12534" width="22.28515625" style="431" customWidth="1"/>
    <col min="12535" max="12535" width="23.5703125" style="431" customWidth="1"/>
    <col min="12536" max="12536" width="39" style="431" customWidth="1"/>
    <col min="12537" max="12537" width="36.42578125" style="431" customWidth="1"/>
    <col min="12538" max="12538" width="8" style="431" customWidth="1"/>
    <col min="12539" max="12539" width="15.5703125" style="431" customWidth="1"/>
    <col min="12540" max="12540" width="17.28515625" style="431" customWidth="1"/>
    <col min="12541" max="12541" width="18.85546875" style="431" customWidth="1"/>
    <col min="12542" max="12542" width="81" style="431" customWidth="1"/>
    <col min="12543" max="12543" width="14.85546875" style="431" customWidth="1"/>
    <col min="12544" max="12544" width="15.7109375" style="431" customWidth="1"/>
    <col min="12545" max="12545" width="17.5703125" style="431" customWidth="1"/>
    <col min="12546" max="12546" width="18.42578125" style="431" customWidth="1"/>
    <col min="12547" max="12547" width="16.5703125" style="431" customWidth="1"/>
    <col min="12548" max="12548" width="17.7109375" style="431" customWidth="1"/>
    <col min="12549" max="12549" width="17.85546875" style="431" customWidth="1"/>
    <col min="12550" max="12550" width="18.42578125" style="431" customWidth="1"/>
    <col min="12551" max="12551" width="15.42578125" style="431" customWidth="1"/>
    <col min="12552" max="12552" width="14.5703125" style="431" customWidth="1"/>
    <col min="12553" max="12553" width="15" style="431" customWidth="1"/>
    <col min="12554" max="12554" width="6.7109375" style="431" customWidth="1"/>
    <col min="12555" max="12555" width="14.28515625" style="431" customWidth="1"/>
    <col min="12556" max="12556" width="17.5703125" style="431" customWidth="1"/>
    <col min="12557" max="12557" width="27.7109375" style="431" customWidth="1"/>
    <col min="12558" max="12560" width="9.140625" style="431" customWidth="1"/>
    <col min="12561" max="12561" width="14.85546875" style="431" customWidth="1"/>
    <col min="12562" max="12562" width="13.85546875" style="431" customWidth="1"/>
    <col min="12563" max="12784" width="9.140625" style="431" customWidth="1"/>
    <col min="12785" max="12785" width="9" style="431"/>
    <col min="12786" max="12786" width="6.5703125" style="431" customWidth="1"/>
    <col min="12787" max="12787" width="79.5703125" style="431" customWidth="1"/>
    <col min="12788" max="12788" width="23.5703125" style="431" customWidth="1"/>
    <col min="12789" max="12789" width="27.85546875" style="431" customWidth="1"/>
    <col min="12790" max="12790" width="22.28515625" style="431" customWidth="1"/>
    <col min="12791" max="12791" width="23.5703125" style="431" customWidth="1"/>
    <col min="12792" max="12792" width="39" style="431" customWidth="1"/>
    <col min="12793" max="12793" width="36.42578125" style="431" customWidth="1"/>
    <col min="12794" max="12794" width="8" style="431" customWidth="1"/>
    <col min="12795" max="12795" width="15.5703125" style="431" customWidth="1"/>
    <col min="12796" max="12796" width="17.28515625" style="431" customWidth="1"/>
    <col min="12797" max="12797" width="18.85546875" style="431" customWidth="1"/>
    <col min="12798" max="12798" width="81" style="431" customWidth="1"/>
    <col min="12799" max="12799" width="14.85546875" style="431" customWidth="1"/>
    <col min="12800" max="12800" width="15.7109375" style="431" customWidth="1"/>
    <col min="12801" max="12801" width="17.5703125" style="431" customWidth="1"/>
    <col min="12802" max="12802" width="18.42578125" style="431" customWidth="1"/>
    <col min="12803" max="12803" width="16.5703125" style="431" customWidth="1"/>
    <col min="12804" max="12804" width="17.7109375" style="431" customWidth="1"/>
    <col min="12805" max="12805" width="17.85546875" style="431" customWidth="1"/>
    <col min="12806" max="12806" width="18.42578125" style="431" customWidth="1"/>
    <col min="12807" max="12807" width="15.42578125" style="431" customWidth="1"/>
    <col min="12808" max="12808" width="14.5703125" style="431" customWidth="1"/>
    <col min="12809" max="12809" width="15" style="431" customWidth="1"/>
    <col min="12810" max="12810" width="6.7109375" style="431" customWidth="1"/>
    <col min="12811" max="12811" width="14.28515625" style="431" customWidth="1"/>
    <col min="12812" max="12812" width="17.5703125" style="431" customWidth="1"/>
    <col min="12813" max="12813" width="27.7109375" style="431" customWidth="1"/>
    <col min="12814" max="12816" width="9.140625" style="431" customWidth="1"/>
    <col min="12817" max="12817" width="14.85546875" style="431" customWidth="1"/>
    <col min="12818" max="12818" width="13.85546875" style="431" customWidth="1"/>
    <col min="12819" max="13040" width="9.140625" style="431" customWidth="1"/>
    <col min="13041" max="13041" width="9" style="431"/>
    <col min="13042" max="13042" width="6.5703125" style="431" customWidth="1"/>
    <col min="13043" max="13043" width="79.5703125" style="431" customWidth="1"/>
    <col min="13044" max="13044" width="23.5703125" style="431" customWidth="1"/>
    <col min="13045" max="13045" width="27.85546875" style="431" customWidth="1"/>
    <col min="13046" max="13046" width="22.28515625" style="431" customWidth="1"/>
    <col min="13047" max="13047" width="23.5703125" style="431" customWidth="1"/>
    <col min="13048" max="13048" width="39" style="431" customWidth="1"/>
    <col min="13049" max="13049" width="36.42578125" style="431" customWidth="1"/>
    <col min="13050" max="13050" width="8" style="431" customWidth="1"/>
    <col min="13051" max="13051" width="15.5703125" style="431" customWidth="1"/>
    <col min="13052" max="13052" width="17.28515625" style="431" customWidth="1"/>
    <col min="13053" max="13053" width="18.85546875" style="431" customWidth="1"/>
    <col min="13054" max="13054" width="81" style="431" customWidth="1"/>
    <col min="13055" max="13055" width="14.85546875" style="431" customWidth="1"/>
    <col min="13056" max="13056" width="15.7109375" style="431" customWidth="1"/>
    <col min="13057" max="13057" width="17.5703125" style="431" customWidth="1"/>
    <col min="13058" max="13058" width="18.42578125" style="431" customWidth="1"/>
    <col min="13059" max="13059" width="16.5703125" style="431" customWidth="1"/>
    <col min="13060" max="13060" width="17.7109375" style="431" customWidth="1"/>
    <col min="13061" max="13061" width="17.85546875" style="431" customWidth="1"/>
    <col min="13062" max="13062" width="18.42578125" style="431" customWidth="1"/>
    <col min="13063" max="13063" width="15.42578125" style="431" customWidth="1"/>
    <col min="13064" max="13064" width="14.5703125" style="431" customWidth="1"/>
    <col min="13065" max="13065" width="15" style="431" customWidth="1"/>
    <col min="13066" max="13066" width="6.7109375" style="431" customWidth="1"/>
    <col min="13067" max="13067" width="14.28515625" style="431" customWidth="1"/>
    <col min="13068" max="13068" width="17.5703125" style="431" customWidth="1"/>
    <col min="13069" max="13069" width="27.7109375" style="431" customWidth="1"/>
    <col min="13070" max="13072" width="9.140625" style="431" customWidth="1"/>
    <col min="13073" max="13073" width="14.85546875" style="431" customWidth="1"/>
    <col min="13074" max="13074" width="13.85546875" style="431" customWidth="1"/>
    <col min="13075" max="13296" width="9.140625" style="431" customWidth="1"/>
    <col min="13297" max="13297" width="9" style="431"/>
    <col min="13298" max="13298" width="6.5703125" style="431" customWidth="1"/>
    <col min="13299" max="13299" width="79.5703125" style="431" customWidth="1"/>
    <col min="13300" max="13300" width="23.5703125" style="431" customWidth="1"/>
    <col min="13301" max="13301" width="27.85546875" style="431" customWidth="1"/>
    <col min="13302" max="13302" width="22.28515625" style="431" customWidth="1"/>
    <col min="13303" max="13303" width="23.5703125" style="431" customWidth="1"/>
    <col min="13304" max="13304" width="39" style="431" customWidth="1"/>
    <col min="13305" max="13305" width="36.42578125" style="431" customWidth="1"/>
    <col min="13306" max="13306" width="8" style="431" customWidth="1"/>
    <col min="13307" max="13307" width="15.5703125" style="431" customWidth="1"/>
    <col min="13308" max="13308" width="17.28515625" style="431" customWidth="1"/>
    <col min="13309" max="13309" width="18.85546875" style="431" customWidth="1"/>
    <col min="13310" max="13310" width="81" style="431" customWidth="1"/>
    <col min="13311" max="13311" width="14.85546875" style="431" customWidth="1"/>
    <col min="13312" max="13312" width="15.7109375" style="431" customWidth="1"/>
    <col min="13313" max="13313" width="17.5703125" style="431" customWidth="1"/>
    <col min="13314" max="13314" width="18.42578125" style="431" customWidth="1"/>
    <col min="13315" max="13315" width="16.5703125" style="431" customWidth="1"/>
    <col min="13316" max="13316" width="17.7109375" style="431" customWidth="1"/>
    <col min="13317" max="13317" width="17.85546875" style="431" customWidth="1"/>
    <col min="13318" max="13318" width="18.42578125" style="431" customWidth="1"/>
    <col min="13319" max="13319" width="15.42578125" style="431" customWidth="1"/>
    <col min="13320" max="13320" width="14.5703125" style="431" customWidth="1"/>
    <col min="13321" max="13321" width="15" style="431" customWidth="1"/>
    <col min="13322" max="13322" width="6.7109375" style="431" customWidth="1"/>
    <col min="13323" max="13323" width="14.28515625" style="431" customWidth="1"/>
    <col min="13324" max="13324" width="17.5703125" style="431" customWidth="1"/>
    <col min="13325" max="13325" width="27.7109375" style="431" customWidth="1"/>
    <col min="13326" max="13328" width="9.140625" style="431" customWidth="1"/>
    <col min="13329" max="13329" width="14.85546875" style="431" customWidth="1"/>
    <col min="13330" max="13330" width="13.85546875" style="431" customWidth="1"/>
    <col min="13331" max="13552" width="9.140625" style="431" customWidth="1"/>
    <col min="13553" max="13553" width="9" style="431"/>
    <col min="13554" max="13554" width="6.5703125" style="431" customWidth="1"/>
    <col min="13555" max="13555" width="79.5703125" style="431" customWidth="1"/>
    <col min="13556" max="13556" width="23.5703125" style="431" customWidth="1"/>
    <col min="13557" max="13557" width="27.85546875" style="431" customWidth="1"/>
    <col min="13558" max="13558" width="22.28515625" style="431" customWidth="1"/>
    <col min="13559" max="13559" width="23.5703125" style="431" customWidth="1"/>
    <col min="13560" max="13560" width="39" style="431" customWidth="1"/>
    <col min="13561" max="13561" width="36.42578125" style="431" customWidth="1"/>
    <col min="13562" max="13562" width="8" style="431" customWidth="1"/>
    <col min="13563" max="13563" width="15.5703125" style="431" customWidth="1"/>
    <col min="13564" max="13564" width="17.28515625" style="431" customWidth="1"/>
    <col min="13565" max="13565" width="18.85546875" style="431" customWidth="1"/>
    <col min="13566" max="13566" width="81" style="431" customWidth="1"/>
    <col min="13567" max="13567" width="14.85546875" style="431" customWidth="1"/>
    <col min="13568" max="13568" width="15.7109375" style="431" customWidth="1"/>
    <col min="13569" max="13569" width="17.5703125" style="431" customWidth="1"/>
    <col min="13570" max="13570" width="18.42578125" style="431" customWidth="1"/>
    <col min="13571" max="13571" width="16.5703125" style="431" customWidth="1"/>
    <col min="13572" max="13572" width="17.7109375" style="431" customWidth="1"/>
    <col min="13573" max="13573" width="17.85546875" style="431" customWidth="1"/>
    <col min="13574" max="13574" width="18.42578125" style="431" customWidth="1"/>
    <col min="13575" max="13575" width="15.42578125" style="431" customWidth="1"/>
    <col min="13576" max="13576" width="14.5703125" style="431" customWidth="1"/>
    <col min="13577" max="13577" width="15" style="431" customWidth="1"/>
    <col min="13578" max="13578" width="6.7109375" style="431" customWidth="1"/>
    <col min="13579" max="13579" width="14.28515625" style="431" customWidth="1"/>
    <col min="13580" max="13580" width="17.5703125" style="431" customWidth="1"/>
    <col min="13581" max="13581" width="27.7109375" style="431" customWidth="1"/>
    <col min="13582" max="13584" width="9.140625" style="431" customWidth="1"/>
    <col min="13585" max="13585" width="14.85546875" style="431" customWidth="1"/>
    <col min="13586" max="13586" width="13.85546875" style="431" customWidth="1"/>
    <col min="13587" max="13808" width="9.140625" style="431" customWidth="1"/>
    <col min="13809" max="13809" width="9" style="431"/>
    <col min="13810" max="13810" width="6.5703125" style="431" customWidth="1"/>
    <col min="13811" max="13811" width="79.5703125" style="431" customWidth="1"/>
    <col min="13812" max="13812" width="23.5703125" style="431" customWidth="1"/>
    <col min="13813" max="13813" width="27.85546875" style="431" customWidth="1"/>
    <col min="13814" max="13814" width="22.28515625" style="431" customWidth="1"/>
    <col min="13815" max="13815" width="23.5703125" style="431" customWidth="1"/>
    <col min="13816" max="13816" width="39" style="431" customWidth="1"/>
    <col min="13817" max="13817" width="36.42578125" style="431" customWidth="1"/>
    <col min="13818" max="13818" width="8" style="431" customWidth="1"/>
    <col min="13819" max="13819" width="15.5703125" style="431" customWidth="1"/>
    <col min="13820" max="13820" width="17.28515625" style="431" customWidth="1"/>
    <col min="13821" max="13821" width="18.85546875" style="431" customWidth="1"/>
    <col min="13822" max="13822" width="81" style="431" customWidth="1"/>
    <col min="13823" max="13823" width="14.85546875" style="431" customWidth="1"/>
    <col min="13824" max="13824" width="15.7109375" style="431" customWidth="1"/>
    <col min="13825" max="13825" width="17.5703125" style="431" customWidth="1"/>
    <col min="13826" max="13826" width="18.42578125" style="431" customWidth="1"/>
    <col min="13827" max="13827" width="16.5703125" style="431" customWidth="1"/>
    <col min="13828" max="13828" width="17.7109375" style="431" customWidth="1"/>
    <col min="13829" max="13829" width="17.85546875" style="431" customWidth="1"/>
    <col min="13830" max="13830" width="18.42578125" style="431" customWidth="1"/>
    <col min="13831" max="13831" width="15.42578125" style="431" customWidth="1"/>
    <col min="13832" max="13832" width="14.5703125" style="431" customWidth="1"/>
    <col min="13833" max="13833" width="15" style="431" customWidth="1"/>
    <col min="13834" max="13834" width="6.7109375" style="431" customWidth="1"/>
    <col min="13835" max="13835" width="14.28515625" style="431" customWidth="1"/>
    <col min="13836" max="13836" width="17.5703125" style="431" customWidth="1"/>
    <col min="13837" max="13837" width="27.7109375" style="431" customWidth="1"/>
    <col min="13838" max="13840" width="9.140625" style="431" customWidth="1"/>
    <col min="13841" max="13841" width="14.85546875" style="431" customWidth="1"/>
    <col min="13842" max="13842" width="13.85546875" style="431" customWidth="1"/>
    <col min="13843" max="14064" width="9.140625" style="431" customWidth="1"/>
    <col min="14065" max="14065" width="9" style="431"/>
    <col min="14066" max="14066" width="6.5703125" style="431" customWidth="1"/>
    <col min="14067" max="14067" width="79.5703125" style="431" customWidth="1"/>
    <col min="14068" max="14068" width="23.5703125" style="431" customWidth="1"/>
    <col min="14069" max="14069" width="27.85546875" style="431" customWidth="1"/>
    <col min="14070" max="14070" width="22.28515625" style="431" customWidth="1"/>
    <col min="14071" max="14071" width="23.5703125" style="431" customWidth="1"/>
    <col min="14072" max="14072" width="39" style="431" customWidth="1"/>
    <col min="14073" max="14073" width="36.42578125" style="431" customWidth="1"/>
    <col min="14074" max="14074" width="8" style="431" customWidth="1"/>
    <col min="14075" max="14075" width="15.5703125" style="431" customWidth="1"/>
    <col min="14076" max="14076" width="17.28515625" style="431" customWidth="1"/>
    <col min="14077" max="14077" width="18.85546875" style="431" customWidth="1"/>
    <col min="14078" max="14078" width="81" style="431" customWidth="1"/>
    <col min="14079" max="14079" width="14.85546875" style="431" customWidth="1"/>
    <col min="14080" max="14080" width="15.7109375" style="431" customWidth="1"/>
    <col min="14081" max="14081" width="17.5703125" style="431" customWidth="1"/>
    <col min="14082" max="14082" width="18.42578125" style="431" customWidth="1"/>
    <col min="14083" max="14083" width="16.5703125" style="431" customWidth="1"/>
    <col min="14084" max="14084" width="17.7109375" style="431" customWidth="1"/>
    <col min="14085" max="14085" width="17.85546875" style="431" customWidth="1"/>
    <col min="14086" max="14086" width="18.42578125" style="431" customWidth="1"/>
    <col min="14087" max="14087" width="15.42578125" style="431" customWidth="1"/>
    <col min="14088" max="14088" width="14.5703125" style="431" customWidth="1"/>
    <col min="14089" max="14089" width="15" style="431" customWidth="1"/>
    <col min="14090" max="14090" width="6.7109375" style="431" customWidth="1"/>
    <col min="14091" max="14091" width="14.28515625" style="431" customWidth="1"/>
    <col min="14092" max="14092" width="17.5703125" style="431" customWidth="1"/>
    <col min="14093" max="14093" width="27.7109375" style="431" customWidth="1"/>
    <col min="14094" max="14096" width="9.140625" style="431" customWidth="1"/>
    <col min="14097" max="14097" width="14.85546875" style="431" customWidth="1"/>
    <col min="14098" max="14098" width="13.85546875" style="431" customWidth="1"/>
    <col min="14099" max="14320" width="9.140625" style="431" customWidth="1"/>
    <col min="14321" max="14321" width="9" style="431"/>
    <col min="14322" max="14322" width="6.5703125" style="431" customWidth="1"/>
    <col min="14323" max="14323" width="79.5703125" style="431" customWidth="1"/>
    <col min="14324" max="14324" width="23.5703125" style="431" customWidth="1"/>
    <col min="14325" max="14325" width="27.85546875" style="431" customWidth="1"/>
    <col min="14326" max="14326" width="22.28515625" style="431" customWidth="1"/>
    <col min="14327" max="14327" width="23.5703125" style="431" customWidth="1"/>
    <col min="14328" max="14328" width="39" style="431" customWidth="1"/>
    <col min="14329" max="14329" width="36.42578125" style="431" customWidth="1"/>
    <col min="14330" max="14330" width="8" style="431" customWidth="1"/>
    <col min="14331" max="14331" width="15.5703125" style="431" customWidth="1"/>
    <col min="14332" max="14332" width="17.28515625" style="431" customWidth="1"/>
    <col min="14333" max="14333" width="18.85546875" style="431" customWidth="1"/>
    <col min="14334" max="14334" width="81" style="431" customWidth="1"/>
    <col min="14335" max="14335" width="14.85546875" style="431" customWidth="1"/>
    <col min="14336" max="14336" width="15.7109375" style="431" customWidth="1"/>
    <col min="14337" max="14337" width="17.5703125" style="431" customWidth="1"/>
    <col min="14338" max="14338" width="18.42578125" style="431" customWidth="1"/>
    <col min="14339" max="14339" width="16.5703125" style="431" customWidth="1"/>
    <col min="14340" max="14340" width="17.7109375" style="431" customWidth="1"/>
    <col min="14341" max="14341" width="17.85546875" style="431" customWidth="1"/>
    <col min="14342" max="14342" width="18.42578125" style="431" customWidth="1"/>
    <col min="14343" max="14343" width="15.42578125" style="431" customWidth="1"/>
    <col min="14344" max="14344" width="14.5703125" style="431" customWidth="1"/>
    <col min="14345" max="14345" width="15" style="431" customWidth="1"/>
    <col min="14346" max="14346" width="6.7109375" style="431" customWidth="1"/>
    <col min="14347" max="14347" width="14.28515625" style="431" customWidth="1"/>
    <col min="14348" max="14348" width="17.5703125" style="431" customWidth="1"/>
    <col min="14349" max="14349" width="27.7109375" style="431" customWidth="1"/>
    <col min="14350" max="14352" width="9.140625" style="431" customWidth="1"/>
    <col min="14353" max="14353" width="14.85546875" style="431" customWidth="1"/>
    <col min="14354" max="14354" width="13.85546875" style="431" customWidth="1"/>
    <col min="14355" max="14576" width="9.140625" style="431" customWidth="1"/>
    <col min="14577" max="14577" width="9" style="431"/>
    <col min="14578" max="14578" width="6.5703125" style="431" customWidth="1"/>
    <col min="14579" max="14579" width="79.5703125" style="431" customWidth="1"/>
    <col min="14580" max="14580" width="23.5703125" style="431" customWidth="1"/>
    <col min="14581" max="14581" width="27.85546875" style="431" customWidth="1"/>
    <col min="14582" max="14582" width="22.28515625" style="431" customWidth="1"/>
    <col min="14583" max="14583" width="23.5703125" style="431" customWidth="1"/>
    <col min="14584" max="14584" width="39" style="431" customWidth="1"/>
    <col min="14585" max="14585" width="36.42578125" style="431" customWidth="1"/>
    <col min="14586" max="14586" width="8" style="431" customWidth="1"/>
    <col min="14587" max="14587" width="15.5703125" style="431" customWidth="1"/>
    <col min="14588" max="14588" width="17.28515625" style="431" customWidth="1"/>
    <col min="14589" max="14589" width="18.85546875" style="431" customWidth="1"/>
    <col min="14590" max="14590" width="81" style="431" customWidth="1"/>
    <col min="14591" max="14591" width="14.85546875" style="431" customWidth="1"/>
    <col min="14592" max="14592" width="15.7109375" style="431" customWidth="1"/>
    <col min="14593" max="14593" width="17.5703125" style="431" customWidth="1"/>
    <col min="14594" max="14594" width="18.42578125" style="431" customWidth="1"/>
    <col min="14595" max="14595" width="16.5703125" style="431" customWidth="1"/>
    <col min="14596" max="14596" width="17.7109375" style="431" customWidth="1"/>
    <col min="14597" max="14597" width="17.85546875" style="431" customWidth="1"/>
    <col min="14598" max="14598" width="18.42578125" style="431" customWidth="1"/>
    <col min="14599" max="14599" width="15.42578125" style="431" customWidth="1"/>
    <col min="14600" max="14600" width="14.5703125" style="431" customWidth="1"/>
    <col min="14601" max="14601" width="15" style="431" customWidth="1"/>
    <col min="14602" max="14602" width="6.7109375" style="431" customWidth="1"/>
    <col min="14603" max="14603" width="14.28515625" style="431" customWidth="1"/>
    <col min="14604" max="14604" width="17.5703125" style="431" customWidth="1"/>
    <col min="14605" max="14605" width="27.7109375" style="431" customWidth="1"/>
    <col min="14606" max="14608" width="9.140625" style="431" customWidth="1"/>
    <col min="14609" max="14609" width="14.85546875" style="431" customWidth="1"/>
    <col min="14610" max="14610" width="13.85546875" style="431" customWidth="1"/>
    <col min="14611" max="14832" width="9.140625" style="431" customWidth="1"/>
    <col min="14833" max="14833" width="9" style="431"/>
    <col min="14834" max="14834" width="6.5703125" style="431" customWidth="1"/>
    <col min="14835" max="14835" width="79.5703125" style="431" customWidth="1"/>
    <col min="14836" max="14836" width="23.5703125" style="431" customWidth="1"/>
    <col min="14837" max="14837" width="27.85546875" style="431" customWidth="1"/>
    <col min="14838" max="14838" width="22.28515625" style="431" customWidth="1"/>
    <col min="14839" max="14839" width="23.5703125" style="431" customWidth="1"/>
    <col min="14840" max="14840" width="39" style="431" customWidth="1"/>
    <col min="14841" max="14841" width="36.42578125" style="431" customWidth="1"/>
    <col min="14842" max="14842" width="8" style="431" customWidth="1"/>
    <col min="14843" max="14843" width="15.5703125" style="431" customWidth="1"/>
    <col min="14844" max="14844" width="17.28515625" style="431" customWidth="1"/>
    <col min="14845" max="14845" width="18.85546875" style="431" customWidth="1"/>
    <col min="14846" max="14846" width="81" style="431" customWidth="1"/>
    <col min="14847" max="14847" width="14.85546875" style="431" customWidth="1"/>
    <col min="14848" max="14848" width="15.7109375" style="431" customWidth="1"/>
    <col min="14849" max="14849" width="17.5703125" style="431" customWidth="1"/>
    <col min="14850" max="14850" width="18.42578125" style="431" customWidth="1"/>
    <col min="14851" max="14851" width="16.5703125" style="431" customWidth="1"/>
    <col min="14852" max="14852" width="17.7109375" style="431" customWidth="1"/>
    <col min="14853" max="14853" width="17.85546875" style="431" customWidth="1"/>
    <col min="14854" max="14854" width="18.42578125" style="431" customWidth="1"/>
    <col min="14855" max="14855" width="15.42578125" style="431" customWidth="1"/>
    <col min="14856" max="14856" width="14.5703125" style="431" customWidth="1"/>
    <col min="14857" max="14857" width="15" style="431" customWidth="1"/>
    <col min="14858" max="14858" width="6.7109375" style="431" customWidth="1"/>
    <col min="14859" max="14859" width="14.28515625" style="431" customWidth="1"/>
    <col min="14860" max="14860" width="17.5703125" style="431" customWidth="1"/>
    <col min="14861" max="14861" width="27.7109375" style="431" customWidth="1"/>
    <col min="14862" max="14864" width="9.140625" style="431" customWidth="1"/>
    <col min="14865" max="14865" width="14.85546875" style="431" customWidth="1"/>
    <col min="14866" max="14866" width="13.85546875" style="431" customWidth="1"/>
    <col min="14867" max="15088" width="9.140625" style="431" customWidth="1"/>
    <col min="15089" max="15089" width="9" style="431"/>
    <col min="15090" max="15090" width="6.5703125" style="431" customWidth="1"/>
    <col min="15091" max="15091" width="79.5703125" style="431" customWidth="1"/>
    <col min="15092" max="15092" width="23.5703125" style="431" customWidth="1"/>
    <col min="15093" max="15093" width="27.85546875" style="431" customWidth="1"/>
    <col min="15094" max="15094" width="22.28515625" style="431" customWidth="1"/>
    <col min="15095" max="15095" width="23.5703125" style="431" customWidth="1"/>
    <col min="15096" max="15096" width="39" style="431" customWidth="1"/>
    <col min="15097" max="15097" width="36.42578125" style="431" customWidth="1"/>
    <col min="15098" max="15098" width="8" style="431" customWidth="1"/>
    <col min="15099" max="15099" width="15.5703125" style="431" customWidth="1"/>
    <col min="15100" max="15100" width="17.28515625" style="431" customWidth="1"/>
    <col min="15101" max="15101" width="18.85546875" style="431" customWidth="1"/>
    <col min="15102" max="15102" width="81" style="431" customWidth="1"/>
    <col min="15103" max="15103" width="14.85546875" style="431" customWidth="1"/>
    <col min="15104" max="15104" width="15.7109375" style="431" customWidth="1"/>
    <col min="15105" max="15105" width="17.5703125" style="431" customWidth="1"/>
    <col min="15106" max="15106" width="18.42578125" style="431" customWidth="1"/>
    <col min="15107" max="15107" width="16.5703125" style="431" customWidth="1"/>
    <col min="15108" max="15108" width="17.7109375" style="431" customWidth="1"/>
    <col min="15109" max="15109" width="17.85546875" style="431" customWidth="1"/>
    <col min="15110" max="15110" width="18.42578125" style="431" customWidth="1"/>
    <col min="15111" max="15111" width="15.42578125" style="431" customWidth="1"/>
    <col min="15112" max="15112" width="14.5703125" style="431" customWidth="1"/>
    <col min="15113" max="15113" width="15" style="431" customWidth="1"/>
    <col min="15114" max="15114" width="6.7109375" style="431" customWidth="1"/>
    <col min="15115" max="15115" width="14.28515625" style="431" customWidth="1"/>
    <col min="15116" max="15116" width="17.5703125" style="431" customWidth="1"/>
    <col min="15117" max="15117" width="27.7109375" style="431" customWidth="1"/>
    <col min="15118" max="15120" width="9.140625" style="431" customWidth="1"/>
    <col min="15121" max="15121" width="14.85546875" style="431" customWidth="1"/>
    <col min="15122" max="15122" width="13.85546875" style="431" customWidth="1"/>
    <col min="15123" max="15344" width="9.140625" style="431" customWidth="1"/>
    <col min="15345" max="15345" width="9" style="431"/>
    <col min="15346" max="15346" width="6.5703125" style="431" customWidth="1"/>
    <col min="15347" max="15347" width="79.5703125" style="431" customWidth="1"/>
    <col min="15348" max="15348" width="23.5703125" style="431" customWidth="1"/>
    <col min="15349" max="15349" width="27.85546875" style="431" customWidth="1"/>
    <col min="15350" max="15350" width="22.28515625" style="431" customWidth="1"/>
    <col min="15351" max="15351" width="23.5703125" style="431" customWidth="1"/>
    <col min="15352" max="15352" width="39" style="431" customWidth="1"/>
    <col min="15353" max="15353" width="36.42578125" style="431" customWidth="1"/>
    <col min="15354" max="15354" width="8" style="431" customWidth="1"/>
    <col min="15355" max="15355" width="15.5703125" style="431" customWidth="1"/>
    <col min="15356" max="15356" width="17.28515625" style="431" customWidth="1"/>
    <col min="15357" max="15357" width="18.85546875" style="431" customWidth="1"/>
    <col min="15358" max="15358" width="81" style="431" customWidth="1"/>
    <col min="15359" max="15359" width="14.85546875" style="431" customWidth="1"/>
    <col min="15360" max="15360" width="15.7109375" style="431" customWidth="1"/>
    <col min="15361" max="15361" width="17.5703125" style="431" customWidth="1"/>
    <col min="15362" max="15362" width="18.42578125" style="431" customWidth="1"/>
    <col min="15363" max="15363" width="16.5703125" style="431" customWidth="1"/>
    <col min="15364" max="15364" width="17.7109375" style="431" customWidth="1"/>
    <col min="15365" max="15365" width="17.85546875" style="431" customWidth="1"/>
    <col min="15366" max="15366" width="18.42578125" style="431" customWidth="1"/>
    <col min="15367" max="15367" width="15.42578125" style="431" customWidth="1"/>
    <col min="15368" max="15368" width="14.5703125" style="431" customWidth="1"/>
    <col min="15369" max="15369" width="15" style="431" customWidth="1"/>
    <col min="15370" max="15370" width="6.7109375" style="431" customWidth="1"/>
    <col min="15371" max="15371" width="14.28515625" style="431" customWidth="1"/>
    <col min="15372" max="15372" width="17.5703125" style="431" customWidth="1"/>
    <col min="15373" max="15373" width="27.7109375" style="431" customWidth="1"/>
    <col min="15374" max="15376" width="9.140625" style="431" customWidth="1"/>
    <col min="15377" max="15377" width="14.85546875" style="431" customWidth="1"/>
    <col min="15378" max="15378" width="13.85546875" style="431" customWidth="1"/>
    <col min="15379" max="15600" width="9.140625" style="431" customWidth="1"/>
    <col min="15601" max="15601" width="9" style="431"/>
    <col min="15602" max="15602" width="6.5703125" style="431" customWidth="1"/>
    <col min="15603" max="15603" width="79.5703125" style="431" customWidth="1"/>
    <col min="15604" max="15604" width="23.5703125" style="431" customWidth="1"/>
    <col min="15605" max="15605" width="27.85546875" style="431" customWidth="1"/>
    <col min="15606" max="15606" width="22.28515625" style="431" customWidth="1"/>
    <col min="15607" max="15607" width="23.5703125" style="431" customWidth="1"/>
    <col min="15608" max="15608" width="39" style="431" customWidth="1"/>
    <col min="15609" max="15609" width="36.42578125" style="431" customWidth="1"/>
    <col min="15610" max="15610" width="8" style="431" customWidth="1"/>
    <col min="15611" max="15611" width="15.5703125" style="431" customWidth="1"/>
    <col min="15612" max="15612" width="17.28515625" style="431" customWidth="1"/>
    <col min="15613" max="15613" width="18.85546875" style="431" customWidth="1"/>
    <col min="15614" max="15614" width="81" style="431" customWidth="1"/>
    <col min="15615" max="15615" width="14.85546875" style="431" customWidth="1"/>
    <col min="15616" max="15616" width="15.7109375" style="431" customWidth="1"/>
    <col min="15617" max="15617" width="17.5703125" style="431" customWidth="1"/>
    <col min="15618" max="15618" width="18.42578125" style="431" customWidth="1"/>
    <col min="15619" max="15619" width="16.5703125" style="431" customWidth="1"/>
    <col min="15620" max="15620" width="17.7109375" style="431" customWidth="1"/>
    <col min="15621" max="15621" width="17.85546875" style="431" customWidth="1"/>
    <col min="15622" max="15622" width="18.42578125" style="431" customWidth="1"/>
    <col min="15623" max="15623" width="15.42578125" style="431" customWidth="1"/>
    <col min="15624" max="15624" width="14.5703125" style="431" customWidth="1"/>
    <col min="15625" max="15625" width="15" style="431" customWidth="1"/>
    <col min="15626" max="15626" width="6.7109375" style="431" customWidth="1"/>
    <col min="15627" max="15627" width="14.28515625" style="431" customWidth="1"/>
    <col min="15628" max="15628" width="17.5703125" style="431" customWidth="1"/>
    <col min="15629" max="15629" width="27.7109375" style="431" customWidth="1"/>
    <col min="15630" max="15632" width="9.140625" style="431" customWidth="1"/>
    <col min="15633" max="15633" width="14.85546875" style="431" customWidth="1"/>
    <col min="15634" max="15634" width="13.85546875" style="431" customWidth="1"/>
    <col min="15635" max="15856" width="9.140625" style="431" customWidth="1"/>
    <col min="15857" max="15857" width="9" style="431"/>
    <col min="15858" max="15858" width="6.5703125" style="431" customWidth="1"/>
    <col min="15859" max="15859" width="79.5703125" style="431" customWidth="1"/>
    <col min="15860" max="15860" width="23.5703125" style="431" customWidth="1"/>
    <col min="15861" max="15861" width="27.85546875" style="431" customWidth="1"/>
    <col min="15862" max="15862" width="22.28515625" style="431" customWidth="1"/>
    <col min="15863" max="15863" width="23.5703125" style="431" customWidth="1"/>
    <col min="15864" max="15864" width="39" style="431" customWidth="1"/>
    <col min="15865" max="15865" width="36.42578125" style="431" customWidth="1"/>
    <col min="15866" max="15866" width="8" style="431" customWidth="1"/>
    <col min="15867" max="15867" width="15.5703125" style="431" customWidth="1"/>
    <col min="15868" max="15868" width="17.28515625" style="431" customWidth="1"/>
    <col min="15869" max="15869" width="18.85546875" style="431" customWidth="1"/>
    <col min="15870" max="15870" width="81" style="431" customWidth="1"/>
    <col min="15871" max="15871" width="14.85546875" style="431" customWidth="1"/>
    <col min="15872" max="15872" width="15.7109375" style="431" customWidth="1"/>
    <col min="15873" max="15873" width="17.5703125" style="431" customWidth="1"/>
    <col min="15874" max="15874" width="18.42578125" style="431" customWidth="1"/>
    <col min="15875" max="15875" width="16.5703125" style="431" customWidth="1"/>
    <col min="15876" max="15876" width="17.7109375" style="431" customWidth="1"/>
    <col min="15877" max="15877" width="17.85546875" style="431" customWidth="1"/>
    <col min="15878" max="15878" width="18.42578125" style="431" customWidth="1"/>
    <col min="15879" max="15879" width="15.42578125" style="431" customWidth="1"/>
    <col min="15880" max="15880" width="14.5703125" style="431" customWidth="1"/>
    <col min="15881" max="15881" width="15" style="431" customWidth="1"/>
    <col min="15882" max="15882" width="6.7109375" style="431" customWidth="1"/>
    <col min="15883" max="15883" width="14.28515625" style="431" customWidth="1"/>
    <col min="15884" max="15884" width="17.5703125" style="431" customWidth="1"/>
    <col min="15885" max="15885" width="27.7109375" style="431" customWidth="1"/>
    <col min="15886" max="15888" width="9.140625" style="431" customWidth="1"/>
    <col min="15889" max="15889" width="14.85546875" style="431" customWidth="1"/>
    <col min="15890" max="15890" width="13.85546875" style="431" customWidth="1"/>
    <col min="15891" max="16112" width="9.140625" style="431" customWidth="1"/>
    <col min="16113" max="16113" width="9" style="431"/>
    <col min="16114" max="16114" width="6.5703125" style="431" customWidth="1"/>
    <col min="16115" max="16115" width="79.5703125" style="431" customWidth="1"/>
    <col min="16116" max="16116" width="23.5703125" style="431" customWidth="1"/>
    <col min="16117" max="16117" width="27.85546875" style="431" customWidth="1"/>
    <col min="16118" max="16118" width="22.28515625" style="431" customWidth="1"/>
    <col min="16119" max="16119" width="23.5703125" style="431" customWidth="1"/>
    <col min="16120" max="16120" width="39" style="431" customWidth="1"/>
    <col min="16121" max="16121" width="36.42578125" style="431" customWidth="1"/>
    <col min="16122" max="16122" width="8" style="431" customWidth="1"/>
    <col min="16123" max="16123" width="15.5703125" style="431" customWidth="1"/>
    <col min="16124" max="16124" width="17.28515625" style="431" customWidth="1"/>
    <col min="16125" max="16125" width="18.85546875" style="431" customWidth="1"/>
    <col min="16126" max="16126" width="81" style="431" customWidth="1"/>
    <col min="16127" max="16127" width="14.85546875" style="431" customWidth="1"/>
    <col min="16128" max="16128" width="15.7109375" style="431" customWidth="1"/>
    <col min="16129" max="16129" width="17.5703125" style="431" customWidth="1"/>
    <col min="16130" max="16130" width="18.42578125" style="431" customWidth="1"/>
    <col min="16131" max="16131" width="16.5703125" style="431" customWidth="1"/>
    <col min="16132" max="16132" width="17.7109375" style="431" customWidth="1"/>
    <col min="16133" max="16133" width="17.85546875" style="431" customWidth="1"/>
    <col min="16134" max="16134" width="18.42578125" style="431" customWidth="1"/>
    <col min="16135" max="16135" width="15.42578125" style="431" customWidth="1"/>
    <col min="16136" max="16136" width="14.5703125" style="431" customWidth="1"/>
    <col min="16137" max="16137" width="15" style="431" customWidth="1"/>
    <col min="16138" max="16138" width="6.7109375" style="431" customWidth="1"/>
    <col min="16139" max="16139" width="14.28515625" style="431" customWidth="1"/>
    <col min="16140" max="16140" width="17.5703125" style="431" customWidth="1"/>
    <col min="16141" max="16141" width="27.7109375" style="431" customWidth="1"/>
    <col min="16142" max="16144" width="9.140625" style="431" customWidth="1"/>
    <col min="16145" max="16145" width="14.85546875" style="431" customWidth="1"/>
    <col min="16146" max="16146" width="13.85546875" style="431" customWidth="1"/>
    <col min="16147" max="16362" width="9.140625" style="431" customWidth="1"/>
    <col min="16363" max="16384" width="9" style="431"/>
  </cols>
  <sheetData>
    <row r="1" spans="1:16" ht="31.5">
      <c r="A1" s="152" t="s">
        <v>390</v>
      </c>
      <c r="B1" s="152" t="s">
        <v>391</v>
      </c>
      <c r="C1" s="152" t="s">
        <v>392</v>
      </c>
      <c r="D1" s="152" t="s">
        <v>393</v>
      </c>
      <c r="E1" s="152" t="s">
        <v>394</v>
      </c>
      <c r="F1" s="152" t="s">
        <v>395</v>
      </c>
      <c r="G1" s="152" t="s">
        <v>396</v>
      </c>
      <c r="H1" s="373" t="s">
        <v>397</v>
      </c>
      <c r="I1" s="373" t="s">
        <v>398</v>
      </c>
      <c r="J1" s="439" t="s">
        <v>399</v>
      </c>
      <c r="K1" s="374" t="s">
        <v>400</v>
      </c>
      <c r="L1" s="374" t="s">
        <v>401</v>
      </c>
      <c r="M1" s="374" t="s">
        <v>402</v>
      </c>
      <c r="N1" s="374" t="s">
        <v>403</v>
      </c>
      <c r="O1" s="374" t="s">
        <v>404</v>
      </c>
      <c r="P1" s="374" t="s">
        <v>405</v>
      </c>
    </row>
    <row r="2" spans="1:16" s="441" customFormat="1" ht="31.5">
      <c r="A2" s="432" t="s">
        <v>406</v>
      </c>
      <c r="B2" s="203" t="s">
        <v>407</v>
      </c>
      <c r="C2" s="433">
        <v>66832667434</v>
      </c>
      <c r="D2" s="434" t="s">
        <v>408</v>
      </c>
      <c r="E2" s="250">
        <v>2</v>
      </c>
      <c r="F2" s="435">
        <v>322205</v>
      </c>
      <c r="G2" s="436" t="s">
        <v>1075</v>
      </c>
      <c r="H2" s="437" t="s">
        <v>410</v>
      </c>
      <c r="I2" s="438">
        <v>44</v>
      </c>
      <c r="J2" s="439">
        <v>1399.45</v>
      </c>
      <c r="K2" s="440">
        <v>0</v>
      </c>
      <c r="L2" s="440">
        <v>0</v>
      </c>
      <c r="M2" s="440">
        <v>934.99</v>
      </c>
      <c r="N2" s="440">
        <v>0</v>
      </c>
      <c r="O2" s="440">
        <v>267.43</v>
      </c>
      <c r="P2" s="440">
        <f>J2+M2+N2-O2</f>
        <v>2067.0100000000002</v>
      </c>
    </row>
    <row r="3" spans="1:16" s="441" customFormat="1" ht="31.5">
      <c r="A3" s="432" t="s">
        <v>406</v>
      </c>
      <c r="B3" s="203" t="s">
        <v>407</v>
      </c>
      <c r="C3" s="433">
        <v>13595668480</v>
      </c>
      <c r="D3" s="434" t="s">
        <v>411</v>
      </c>
      <c r="E3" s="250">
        <v>3</v>
      </c>
      <c r="F3" s="435">
        <v>517415</v>
      </c>
      <c r="G3" s="436" t="s">
        <v>1075</v>
      </c>
      <c r="H3" s="442">
        <v>1</v>
      </c>
      <c r="I3" s="438">
        <v>44</v>
      </c>
      <c r="J3" s="439">
        <v>1302</v>
      </c>
      <c r="K3" s="440">
        <v>0</v>
      </c>
      <c r="L3" s="440">
        <v>0</v>
      </c>
      <c r="M3" s="440">
        <v>878.26</v>
      </c>
      <c r="N3" s="440">
        <v>0</v>
      </c>
      <c r="O3" s="440">
        <v>280.85000000000002</v>
      </c>
      <c r="P3" s="440">
        <f t="shared" ref="P3:P77" si="0">J3+M3+N3-O3</f>
        <v>1899.4100000000003</v>
      </c>
    </row>
    <row r="4" spans="1:16" s="441" customFormat="1" ht="31.5">
      <c r="A4" s="432" t="s">
        <v>406</v>
      </c>
      <c r="B4" s="203" t="s">
        <v>407</v>
      </c>
      <c r="C4" s="433">
        <v>70419455450</v>
      </c>
      <c r="D4" s="434" t="s">
        <v>413</v>
      </c>
      <c r="E4" s="443" t="s">
        <v>414</v>
      </c>
      <c r="F4" s="435">
        <v>322205</v>
      </c>
      <c r="G4" s="436" t="s">
        <v>1075</v>
      </c>
      <c r="H4" s="442">
        <v>1</v>
      </c>
      <c r="I4" s="438">
        <v>44</v>
      </c>
      <c r="J4" s="439">
        <v>1340.21</v>
      </c>
      <c r="K4" s="440">
        <v>0</v>
      </c>
      <c r="L4" s="440">
        <v>0</v>
      </c>
      <c r="M4" s="440">
        <v>318.60000000000002</v>
      </c>
      <c r="N4" s="440">
        <v>0</v>
      </c>
      <c r="O4" s="440">
        <v>236.97</v>
      </c>
      <c r="P4" s="440">
        <f t="shared" si="0"/>
        <v>1421.84</v>
      </c>
    </row>
    <row r="5" spans="1:16" s="441" customFormat="1" ht="31.5">
      <c r="A5" s="432" t="s">
        <v>406</v>
      </c>
      <c r="B5" s="203" t="s">
        <v>407</v>
      </c>
      <c r="C5" s="433">
        <v>2950339751</v>
      </c>
      <c r="D5" s="434" t="s">
        <v>415</v>
      </c>
      <c r="E5" s="250">
        <v>1</v>
      </c>
      <c r="F5" s="435">
        <v>225125</v>
      </c>
      <c r="G5" s="436" t="s">
        <v>1075</v>
      </c>
      <c r="H5" s="442">
        <v>1</v>
      </c>
      <c r="I5" s="438">
        <v>24</v>
      </c>
      <c r="J5" s="439">
        <v>8000</v>
      </c>
      <c r="K5" s="440">
        <v>0</v>
      </c>
      <c r="L5" s="440">
        <v>0</v>
      </c>
      <c r="M5" s="440">
        <v>9663.23</v>
      </c>
      <c r="N5" s="440">
        <v>0</v>
      </c>
      <c r="O5" s="440">
        <v>4632.01</v>
      </c>
      <c r="P5" s="440">
        <f t="shared" si="0"/>
        <v>13031.22</v>
      </c>
    </row>
    <row r="6" spans="1:16" s="441" customFormat="1" ht="31.5">
      <c r="A6" s="432" t="s">
        <v>406</v>
      </c>
      <c r="B6" s="203" t="s">
        <v>407</v>
      </c>
      <c r="C6" s="433">
        <v>7178763493</v>
      </c>
      <c r="D6" s="434" t="s">
        <v>417</v>
      </c>
      <c r="E6" s="443" t="s">
        <v>414</v>
      </c>
      <c r="F6" s="435">
        <v>223505</v>
      </c>
      <c r="G6" s="436" t="s">
        <v>1075</v>
      </c>
      <c r="H6" s="442">
        <v>1</v>
      </c>
      <c r="I6" s="438">
        <v>40</v>
      </c>
      <c r="J6" s="439">
        <v>2354</v>
      </c>
      <c r="K6" s="440">
        <v>0</v>
      </c>
      <c r="L6" s="440">
        <v>0</v>
      </c>
      <c r="M6" s="440">
        <v>1026.8599999999999</v>
      </c>
      <c r="N6" s="440">
        <v>129.47</v>
      </c>
      <c r="O6" s="440">
        <v>356.83</v>
      </c>
      <c r="P6" s="440">
        <f t="shared" si="0"/>
        <v>3153.4999999999995</v>
      </c>
    </row>
    <row r="7" spans="1:16" s="444" customFormat="1" ht="31.5">
      <c r="A7" s="432" t="s">
        <v>406</v>
      </c>
      <c r="B7" s="203" t="s">
        <v>407</v>
      </c>
      <c r="C7" s="433">
        <v>7032388418</v>
      </c>
      <c r="D7" s="434" t="s">
        <v>419</v>
      </c>
      <c r="E7" s="443" t="s">
        <v>414</v>
      </c>
      <c r="F7" s="435">
        <v>322205</v>
      </c>
      <c r="G7" s="436" t="s">
        <v>1075</v>
      </c>
      <c r="H7" s="442">
        <v>1</v>
      </c>
      <c r="I7" s="438">
        <v>40</v>
      </c>
      <c r="J7" s="439">
        <v>0</v>
      </c>
      <c r="K7" s="440">
        <v>0</v>
      </c>
      <c r="L7" s="440">
        <v>0</v>
      </c>
      <c r="M7" s="440">
        <v>5443.77</v>
      </c>
      <c r="N7" s="440">
        <v>0</v>
      </c>
      <c r="O7" s="440">
        <v>98.85</v>
      </c>
      <c r="P7" s="440">
        <f t="shared" si="0"/>
        <v>5344.92</v>
      </c>
    </row>
    <row r="8" spans="1:16" s="444" customFormat="1" ht="31.5">
      <c r="A8" s="432" t="s">
        <v>406</v>
      </c>
      <c r="B8" s="203" t="s">
        <v>407</v>
      </c>
      <c r="C8" s="433">
        <v>2670847498</v>
      </c>
      <c r="D8" s="434" t="s">
        <v>420</v>
      </c>
      <c r="E8" s="443" t="s">
        <v>414</v>
      </c>
      <c r="F8" s="435">
        <v>324115</v>
      </c>
      <c r="G8" s="436" t="s">
        <v>1075</v>
      </c>
      <c r="H8" s="442">
        <v>1</v>
      </c>
      <c r="I8" s="438">
        <v>24</v>
      </c>
      <c r="J8" s="439">
        <v>2411.1999999999998</v>
      </c>
      <c r="K8" s="440">
        <v>0</v>
      </c>
      <c r="L8" s="440">
        <v>0</v>
      </c>
      <c r="M8" s="440">
        <v>1674.44</v>
      </c>
      <c r="N8" s="440">
        <v>0</v>
      </c>
      <c r="O8" s="440">
        <v>226.27</v>
      </c>
      <c r="P8" s="440">
        <f t="shared" si="0"/>
        <v>3859.37</v>
      </c>
    </row>
    <row r="9" spans="1:16" s="444" customFormat="1" ht="31.5">
      <c r="A9" s="432" t="s">
        <v>406</v>
      </c>
      <c r="B9" s="203" t="s">
        <v>407</v>
      </c>
      <c r="C9" s="433">
        <v>8959195405</v>
      </c>
      <c r="D9" s="434" t="s">
        <v>422</v>
      </c>
      <c r="E9" s="443" t="s">
        <v>423</v>
      </c>
      <c r="F9" s="435">
        <v>252405</v>
      </c>
      <c r="G9" s="436" t="s">
        <v>1075</v>
      </c>
      <c r="H9" s="442">
        <v>1</v>
      </c>
      <c r="I9" s="438">
        <v>44</v>
      </c>
      <c r="J9" s="439">
        <v>2793.25</v>
      </c>
      <c r="K9" s="440">
        <v>0</v>
      </c>
      <c r="L9" s="440">
        <v>0</v>
      </c>
      <c r="M9" s="440">
        <v>260.39999999999998</v>
      </c>
      <c r="N9" s="440">
        <v>0</v>
      </c>
      <c r="O9" s="440">
        <v>559.22</v>
      </c>
      <c r="P9" s="440">
        <f t="shared" si="0"/>
        <v>2494.4300000000003</v>
      </c>
    </row>
    <row r="10" spans="1:16" s="445" customFormat="1" ht="31.5">
      <c r="A10" s="432" t="s">
        <v>406</v>
      </c>
      <c r="B10" s="203" t="s">
        <v>407</v>
      </c>
      <c r="C10" s="433">
        <v>847358488</v>
      </c>
      <c r="D10" s="434" t="s">
        <v>425</v>
      </c>
      <c r="E10" s="443" t="s">
        <v>423</v>
      </c>
      <c r="F10" s="435">
        <v>517415</v>
      </c>
      <c r="G10" s="436" t="s">
        <v>1075</v>
      </c>
      <c r="H10" s="442">
        <v>1</v>
      </c>
      <c r="I10" s="438">
        <v>44</v>
      </c>
      <c r="J10" s="439">
        <v>1302</v>
      </c>
      <c r="K10" s="440">
        <v>0</v>
      </c>
      <c r="L10" s="440">
        <v>0</v>
      </c>
      <c r="M10" s="440">
        <v>317.20999999999998</v>
      </c>
      <c r="N10" s="440">
        <v>0</v>
      </c>
      <c r="O10" s="440">
        <v>152.22999999999999</v>
      </c>
      <c r="P10" s="440">
        <f t="shared" si="0"/>
        <v>1466.98</v>
      </c>
    </row>
    <row r="11" spans="1:16" s="445" customFormat="1" ht="31.5">
      <c r="A11" s="432" t="s">
        <v>406</v>
      </c>
      <c r="B11" s="203" t="s">
        <v>407</v>
      </c>
      <c r="C11" s="433">
        <v>88999882420</v>
      </c>
      <c r="D11" s="434" t="s">
        <v>426</v>
      </c>
      <c r="E11" s="443" t="s">
        <v>423</v>
      </c>
      <c r="F11" s="435">
        <v>515110</v>
      </c>
      <c r="G11" s="436" t="s">
        <v>1075</v>
      </c>
      <c r="H11" s="442">
        <v>1</v>
      </c>
      <c r="I11" s="438">
        <v>44</v>
      </c>
      <c r="J11" s="439">
        <v>1302</v>
      </c>
      <c r="K11" s="440">
        <v>0</v>
      </c>
      <c r="L11" s="440">
        <v>0</v>
      </c>
      <c r="M11" s="440">
        <v>445.05</v>
      </c>
      <c r="N11" s="440">
        <v>0</v>
      </c>
      <c r="O11" s="440">
        <v>241.86</v>
      </c>
      <c r="P11" s="440">
        <f t="shared" si="0"/>
        <v>1505.19</v>
      </c>
    </row>
    <row r="12" spans="1:16" s="445" customFormat="1" ht="31.5">
      <c r="A12" s="432" t="s">
        <v>406</v>
      </c>
      <c r="B12" s="203" t="s">
        <v>407</v>
      </c>
      <c r="C12" s="433">
        <v>5244461486</v>
      </c>
      <c r="D12" s="434" t="s">
        <v>428</v>
      </c>
      <c r="E12" s="443" t="s">
        <v>410</v>
      </c>
      <c r="F12" s="435">
        <v>225125</v>
      </c>
      <c r="G12" s="436" t="s">
        <v>1075</v>
      </c>
      <c r="H12" s="442">
        <v>1</v>
      </c>
      <c r="I12" s="438">
        <v>24</v>
      </c>
      <c r="J12" s="439">
        <v>9000</v>
      </c>
      <c r="K12" s="440">
        <v>0</v>
      </c>
      <c r="L12" s="440">
        <v>0</v>
      </c>
      <c r="M12" s="446">
        <v>723.43</v>
      </c>
      <c r="N12" s="446">
        <v>0</v>
      </c>
      <c r="O12" s="446">
        <v>6942.23</v>
      </c>
      <c r="P12" s="440">
        <f t="shared" si="0"/>
        <v>2781.2000000000007</v>
      </c>
    </row>
    <row r="13" spans="1:16" s="445" customFormat="1" ht="31.5">
      <c r="A13" s="432" t="s">
        <v>406</v>
      </c>
      <c r="B13" s="203" t="s">
        <v>407</v>
      </c>
      <c r="C13" s="433">
        <v>5345290466</v>
      </c>
      <c r="D13" s="434" t="s">
        <v>429</v>
      </c>
      <c r="E13" s="443" t="s">
        <v>423</v>
      </c>
      <c r="F13" s="435">
        <v>514320</v>
      </c>
      <c r="G13" s="436" t="s">
        <v>1075</v>
      </c>
      <c r="H13" s="442">
        <v>1</v>
      </c>
      <c r="I13" s="438">
        <v>44</v>
      </c>
      <c r="J13" s="439">
        <v>1128.4000000000001</v>
      </c>
      <c r="K13" s="440">
        <v>0</v>
      </c>
      <c r="L13" s="440">
        <v>0</v>
      </c>
      <c r="M13" s="440">
        <v>616.89</v>
      </c>
      <c r="N13" s="440">
        <v>0</v>
      </c>
      <c r="O13" s="440">
        <v>241.7</v>
      </c>
      <c r="P13" s="440">
        <f t="shared" si="0"/>
        <v>1503.59</v>
      </c>
    </row>
    <row r="14" spans="1:16" s="445" customFormat="1" ht="31.5">
      <c r="A14" s="432" t="s">
        <v>406</v>
      </c>
      <c r="B14" s="203" t="s">
        <v>407</v>
      </c>
      <c r="C14" s="433">
        <v>6302910471</v>
      </c>
      <c r="D14" s="434" t="s">
        <v>431</v>
      </c>
      <c r="E14" s="443" t="s">
        <v>423</v>
      </c>
      <c r="F14" s="435">
        <v>514320</v>
      </c>
      <c r="G14" s="436" t="s">
        <v>1075</v>
      </c>
      <c r="H14" s="442">
        <v>1</v>
      </c>
      <c r="I14" s="438">
        <v>44</v>
      </c>
      <c r="J14" s="439">
        <v>1302</v>
      </c>
      <c r="K14" s="440">
        <v>0</v>
      </c>
      <c r="L14" s="440">
        <v>0</v>
      </c>
      <c r="M14" s="440">
        <v>260.39999999999998</v>
      </c>
      <c r="N14" s="440">
        <v>0</v>
      </c>
      <c r="O14" s="440">
        <v>225.24</v>
      </c>
      <c r="P14" s="440">
        <f t="shared" si="0"/>
        <v>1337.16</v>
      </c>
    </row>
    <row r="15" spans="1:16" s="445" customFormat="1" ht="31.5">
      <c r="A15" s="432" t="s">
        <v>406</v>
      </c>
      <c r="B15" s="203" t="s">
        <v>407</v>
      </c>
      <c r="C15" s="433">
        <v>2456744462</v>
      </c>
      <c r="D15" s="434" t="s">
        <v>432</v>
      </c>
      <c r="E15" s="443" t="s">
        <v>414</v>
      </c>
      <c r="F15" s="435">
        <v>322205</v>
      </c>
      <c r="G15" s="436" t="s">
        <v>1075</v>
      </c>
      <c r="H15" s="442">
        <v>1</v>
      </c>
      <c r="I15" s="438">
        <v>44</v>
      </c>
      <c r="J15" s="439">
        <v>1399.45</v>
      </c>
      <c r="K15" s="440">
        <v>0</v>
      </c>
      <c r="L15" s="440">
        <v>0</v>
      </c>
      <c r="M15" s="440">
        <v>1288.8</v>
      </c>
      <c r="N15" s="440">
        <v>0</v>
      </c>
      <c r="O15" s="440">
        <v>292.74</v>
      </c>
      <c r="P15" s="440">
        <f t="shared" si="0"/>
        <v>2395.5100000000002</v>
      </c>
    </row>
    <row r="16" spans="1:16" s="441" customFormat="1" ht="31.5">
      <c r="A16" s="432" t="s">
        <v>406</v>
      </c>
      <c r="B16" s="203" t="s">
        <v>407</v>
      </c>
      <c r="C16" s="447">
        <v>9601303499</v>
      </c>
      <c r="D16" s="448" t="s">
        <v>433</v>
      </c>
      <c r="E16" s="443" t="s">
        <v>414</v>
      </c>
      <c r="F16" s="435">
        <v>324115</v>
      </c>
      <c r="G16" s="436" t="s">
        <v>1075</v>
      </c>
      <c r="H16" s="442">
        <v>1</v>
      </c>
      <c r="I16" s="438">
        <v>24</v>
      </c>
      <c r="J16" s="439">
        <v>2411.1999999999998</v>
      </c>
      <c r="K16" s="440">
        <v>0</v>
      </c>
      <c r="L16" s="440">
        <v>0</v>
      </c>
      <c r="M16" s="440">
        <v>1701.77</v>
      </c>
      <c r="N16" s="440">
        <v>0</v>
      </c>
      <c r="O16" s="440">
        <v>522.84</v>
      </c>
      <c r="P16" s="440">
        <f t="shared" si="0"/>
        <v>3590.1299999999992</v>
      </c>
    </row>
    <row r="17" spans="1:16" s="445" customFormat="1" ht="31.5">
      <c r="A17" s="432" t="s">
        <v>406</v>
      </c>
      <c r="B17" s="203" t="s">
        <v>407</v>
      </c>
      <c r="C17" s="433">
        <v>4089045932</v>
      </c>
      <c r="D17" s="434" t="s">
        <v>434</v>
      </c>
      <c r="E17" s="443" t="s">
        <v>410</v>
      </c>
      <c r="F17" s="435">
        <v>225125</v>
      </c>
      <c r="G17" s="436" t="s">
        <v>1075</v>
      </c>
      <c r="H17" s="442">
        <v>1</v>
      </c>
      <c r="I17" s="438">
        <v>24</v>
      </c>
      <c r="J17" s="439">
        <v>7733.33</v>
      </c>
      <c r="K17" s="440">
        <v>0</v>
      </c>
      <c r="L17" s="440">
        <v>0</v>
      </c>
      <c r="M17" s="440">
        <v>18524.16</v>
      </c>
      <c r="N17" s="440">
        <v>0</v>
      </c>
      <c r="O17" s="440">
        <v>7742.4</v>
      </c>
      <c r="P17" s="440">
        <f t="shared" si="0"/>
        <v>18515.089999999997</v>
      </c>
    </row>
    <row r="18" spans="1:16" s="445" customFormat="1" ht="31.5">
      <c r="A18" s="432" t="s">
        <v>406</v>
      </c>
      <c r="B18" s="203" t="s">
        <v>407</v>
      </c>
      <c r="C18" s="433">
        <v>10283186429</v>
      </c>
      <c r="D18" s="434" t="s">
        <v>435</v>
      </c>
      <c r="E18" s="443" t="s">
        <v>414</v>
      </c>
      <c r="F18" s="435">
        <v>515205</v>
      </c>
      <c r="G18" s="436" t="s">
        <v>1075</v>
      </c>
      <c r="H18" s="442">
        <v>1</v>
      </c>
      <c r="I18" s="438">
        <v>44</v>
      </c>
      <c r="J18" s="439">
        <v>1161.52</v>
      </c>
      <c r="K18" s="440">
        <v>0</v>
      </c>
      <c r="L18" s="440">
        <v>0</v>
      </c>
      <c r="M18" s="440">
        <v>661.37</v>
      </c>
      <c r="N18" s="440">
        <v>0</v>
      </c>
      <c r="O18" s="440">
        <v>501.32</v>
      </c>
      <c r="P18" s="440">
        <f t="shared" si="0"/>
        <v>1321.57</v>
      </c>
    </row>
    <row r="19" spans="1:16" s="445" customFormat="1" ht="31.5">
      <c r="A19" s="432" t="s">
        <v>406</v>
      </c>
      <c r="B19" s="203" t="s">
        <v>407</v>
      </c>
      <c r="C19" s="449">
        <v>5813428445</v>
      </c>
      <c r="D19" s="448" t="s">
        <v>437</v>
      </c>
      <c r="E19" s="443" t="s">
        <v>414</v>
      </c>
      <c r="F19" s="435">
        <v>515205</v>
      </c>
      <c r="G19" s="436" t="s">
        <v>1075</v>
      </c>
      <c r="H19" s="442">
        <v>1</v>
      </c>
      <c r="I19" s="438">
        <v>44</v>
      </c>
      <c r="J19" s="439">
        <v>1166.21</v>
      </c>
      <c r="K19" s="440">
        <v>0</v>
      </c>
      <c r="L19" s="440">
        <v>0</v>
      </c>
      <c r="M19" s="440">
        <v>1088.95</v>
      </c>
      <c r="N19" s="440">
        <v>0</v>
      </c>
      <c r="O19" s="440">
        <v>575.29999999999995</v>
      </c>
      <c r="P19" s="440">
        <f t="shared" si="0"/>
        <v>1679.86</v>
      </c>
    </row>
    <row r="20" spans="1:16" s="445" customFormat="1" ht="31.5">
      <c r="A20" s="432" t="s">
        <v>406</v>
      </c>
      <c r="B20" s="203" t="s">
        <v>407</v>
      </c>
      <c r="C20" s="449">
        <v>92123600415</v>
      </c>
      <c r="D20" s="448" t="s">
        <v>438</v>
      </c>
      <c r="E20" s="443" t="s">
        <v>410</v>
      </c>
      <c r="F20" s="435">
        <v>225125</v>
      </c>
      <c r="G20" s="436" t="s">
        <v>1075</v>
      </c>
      <c r="H20" s="442">
        <v>1</v>
      </c>
      <c r="I20" s="438">
        <v>24</v>
      </c>
      <c r="J20" s="439">
        <v>900</v>
      </c>
      <c r="K20" s="440">
        <v>10423.25</v>
      </c>
      <c r="L20" s="440">
        <v>0</v>
      </c>
      <c r="M20" s="440">
        <v>12546.1</v>
      </c>
      <c r="N20" s="440">
        <v>0</v>
      </c>
      <c r="O20" s="440">
        <v>12608.68</v>
      </c>
      <c r="P20" s="440">
        <f t="shared" si="0"/>
        <v>837.42000000000007</v>
      </c>
    </row>
    <row r="21" spans="1:16" s="445" customFormat="1" ht="31.5">
      <c r="A21" s="432" t="s">
        <v>406</v>
      </c>
      <c r="B21" s="203" t="s">
        <v>407</v>
      </c>
      <c r="C21" s="433">
        <v>6392472452</v>
      </c>
      <c r="D21" s="434" t="s">
        <v>439</v>
      </c>
      <c r="E21" s="443" t="s">
        <v>423</v>
      </c>
      <c r="F21" s="435">
        <v>514320</v>
      </c>
      <c r="G21" s="436" t="s">
        <v>1075</v>
      </c>
      <c r="H21" s="442">
        <v>1</v>
      </c>
      <c r="I21" s="438">
        <v>44</v>
      </c>
      <c r="J21" s="439">
        <v>1085</v>
      </c>
      <c r="K21" s="440">
        <v>0</v>
      </c>
      <c r="L21" s="440">
        <v>0</v>
      </c>
      <c r="M21" s="440">
        <v>707.27</v>
      </c>
      <c r="N21" s="440">
        <v>0</v>
      </c>
      <c r="O21" s="440">
        <v>509.54</v>
      </c>
      <c r="P21" s="440">
        <f t="shared" si="0"/>
        <v>1282.73</v>
      </c>
    </row>
    <row r="22" spans="1:16" s="445" customFormat="1" ht="31.5">
      <c r="A22" s="432" t="s">
        <v>406</v>
      </c>
      <c r="B22" s="203" t="s">
        <v>407</v>
      </c>
      <c r="C22" s="433">
        <v>70178717401</v>
      </c>
      <c r="D22" s="434" t="s">
        <v>440</v>
      </c>
      <c r="E22" s="443" t="s">
        <v>423</v>
      </c>
      <c r="F22" s="435">
        <v>514320</v>
      </c>
      <c r="G22" s="436" t="s">
        <v>1075</v>
      </c>
      <c r="H22" s="442">
        <v>1</v>
      </c>
      <c r="I22" s="438">
        <v>44</v>
      </c>
      <c r="J22" s="439">
        <v>737.8</v>
      </c>
      <c r="K22" s="440">
        <v>0</v>
      </c>
      <c r="L22" s="440">
        <v>0</v>
      </c>
      <c r="M22" s="440">
        <v>1062.72</v>
      </c>
      <c r="N22" s="440">
        <v>0</v>
      </c>
      <c r="O22" s="440">
        <v>1042.8499999999999</v>
      </c>
      <c r="P22" s="440">
        <f t="shared" si="0"/>
        <v>757.67000000000007</v>
      </c>
    </row>
    <row r="23" spans="1:16" s="445" customFormat="1" ht="31.5">
      <c r="A23" s="432" t="s">
        <v>406</v>
      </c>
      <c r="B23" s="203" t="s">
        <v>407</v>
      </c>
      <c r="C23" s="433">
        <v>79361137468</v>
      </c>
      <c r="D23" s="434" t="s">
        <v>441</v>
      </c>
      <c r="E23" s="443" t="s">
        <v>410</v>
      </c>
      <c r="F23" s="435">
        <v>225124</v>
      </c>
      <c r="G23" s="436" t="s">
        <v>1075</v>
      </c>
      <c r="H23" s="442">
        <v>1</v>
      </c>
      <c r="I23" s="438">
        <v>24</v>
      </c>
      <c r="J23" s="439">
        <v>8000</v>
      </c>
      <c r="K23" s="440">
        <v>0</v>
      </c>
      <c r="L23" s="440">
        <v>0</v>
      </c>
      <c r="M23" s="440">
        <v>1912.48</v>
      </c>
      <c r="N23" s="440">
        <v>0</v>
      </c>
      <c r="O23" s="440">
        <v>2396.2800000000002</v>
      </c>
      <c r="P23" s="440">
        <f t="shared" si="0"/>
        <v>7516.1999999999989</v>
      </c>
    </row>
    <row r="24" spans="1:16" s="445" customFormat="1" ht="31.5">
      <c r="A24" s="432" t="s">
        <v>406</v>
      </c>
      <c r="B24" s="203" t="s">
        <v>407</v>
      </c>
      <c r="C24" s="433">
        <v>69641277472</v>
      </c>
      <c r="D24" s="434" t="s">
        <v>443</v>
      </c>
      <c r="E24" s="443" t="s">
        <v>410</v>
      </c>
      <c r="F24" s="435">
        <v>322205</v>
      </c>
      <c r="G24" s="436" t="s">
        <v>1075</v>
      </c>
      <c r="H24" s="442">
        <v>1</v>
      </c>
      <c r="I24" s="438">
        <v>44</v>
      </c>
      <c r="J24" s="439">
        <v>1399.45</v>
      </c>
      <c r="K24" s="440">
        <v>0</v>
      </c>
      <c r="L24" s="440">
        <v>0</v>
      </c>
      <c r="M24" s="440">
        <v>539.17999999999995</v>
      </c>
      <c r="N24" s="440">
        <v>0</v>
      </c>
      <c r="O24" s="440">
        <v>258.79000000000002</v>
      </c>
      <c r="P24" s="440">
        <f t="shared" si="0"/>
        <v>1679.8400000000001</v>
      </c>
    </row>
    <row r="25" spans="1:16" s="445" customFormat="1" ht="31.5">
      <c r="A25" s="432" t="s">
        <v>406</v>
      </c>
      <c r="B25" s="203" t="s">
        <v>407</v>
      </c>
      <c r="C25" s="433">
        <v>1937921417</v>
      </c>
      <c r="D25" s="434" t="s">
        <v>444</v>
      </c>
      <c r="E25" s="443" t="s">
        <v>414</v>
      </c>
      <c r="F25" s="435">
        <v>322205</v>
      </c>
      <c r="G25" s="436" t="s">
        <v>1075</v>
      </c>
      <c r="H25" s="442">
        <v>1</v>
      </c>
      <c r="I25" s="438">
        <v>44</v>
      </c>
      <c r="J25" s="439">
        <v>1399.45</v>
      </c>
      <c r="K25" s="440">
        <v>0</v>
      </c>
      <c r="L25" s="440">
        <v>0</v>
      </c>
      <c r="M25" s="440">
        <v>650.36</v>
      </c>
      <c r="N25" s="440">
        <v>0</v>
      </c>
      <c r="O25" s="440">
        <v>269.8</v>
      </c>
      <c r="P25" s="440">
        <f t="shared" si="0"/>
        <v>1780.01</v>
      </c>
    </row>
    <row r="26" spans="1:16" s="445" customFormat="1" ht="31.5">
      <c r="A26" s="432" t="s">
        <v>406</v>
      </c>
      <c r="B26" s="203" t="s">
        <v>407</v>
      </c>
      <c r="C26" s="433">
        <v>12502106400</v>
      </c>
      <c r="D26" s="434" t="s">
        <v>445</v>
      </c>
      <c r="E26" s="443" t="s">
        <v>423</v>
      </c>
      <c r="F26" s="435">
        <v>411010</v>
      </c>
      <c r="G26" s="436" t="s">
        <v>1075</v>
      </c>
      <c r="H26" s="442">
        <v>1</v>
      </c>
      <c r="I26" s="438">
        <v>44</v>
      </c>
      <c r="J26" s="439">
        <v>1564.22</v>
      </c>
      <c r="K26" s="440">
        <v>0</v>
      </c>
      <c r="L26" s="440">
        <v>0</v>
      </c>
      <c r="M26" s="440">
        <v>415.54</v>
      </c>
      <c r="N26" s="440">
        <v>0</v>
      </c>
      <c r="O26" s="440">
        <v>175.96</v>
      </c>
      <c r="P26" s="440">
        <f t="shared" si="0"/>
        <v>1803.8</v>
      </c>
    </row>
    <row r="27" spans="1:16" s="445" customFormat="1" ht="31.5">
      <c r="A27" s="432" t="s">
        <v>406</v>
      </c>
      <c r="B27" s="203" t="s">
        <v>407</v>
      </c>
      <c r="C27" s="433">
        <v>10735205442</v>
      </c>
      <c r="D27" s="434" t="s">
        <v>447</v>
      </c>
      <c r="E27" s="443" t="s">
        <v>414</v>
      </c>
      <c r="F27" s="435">
        <v>322205</v>
      </c>
      <c r="G27" s="436" t="s">
        <v>1075</v>
      </c>
      <c r="H27" s="442">
        <v>1</v>
      </c>
      <c r="I27" s="438">
        <v>44</v>
      </c>
      <c r="J27" s="439">
        <v>1399.45</v>
      </c>
      <c r="K27" s="440">
        <v>0</v>
      </c>
      <c r="L27" s="440">
        <v>0</v>
      </c>
      <c r="M27" s="440">
        <v>877.06</v>
      </c>
      <c r="N27" s="440">
        <v>0</v>
      </c>
      <c r="O27" s="440">
        <v>178.21</v>
      </c>
      <c r="P27" s="440">
        <f t="shared" si="0"/>
        <v>2098.3000000000002</v>
      </c>
    </row>
    <row r="28" spans="1:16" s="445" customFormat="1" ht="31.5">
      <c r="A28" s="432" t="s">
        <v>406</v>
      </c>
      <c r="B28" s="203" t="s">
        <v>407</v>
      </c>
      <c r="C28" s="433">
        <v>9909706474</v>
      </c>
      <c r="D28" s="434" t="s">
        <v>448</v>
      </c>
      <c r="E28" s="443" t="s">
        <v>423</v>
      </c>
      <c r="F28" s="438">
        <v>351605</v>
      </c>
      <c r="G28" s="436" t="s">
        <v>1075</v>
      </c>
      <c r="H28" s="442">
        <v>2</v>
      </c>
      <c r="I28" s="438">
        <v>44</v>
      </c>
      <c r="J28" s="439">
        <v>1881.62</v>
      </c>
      <c r="K28" s="440">
        <v>0</v>
      </c>
      <c r="L28" s="440">
        <v>0</v>
      </c>
      <c r="M28" s="440">
        <v>260.39999999999998</v>
      </c>
      <c r="N28" s="440">
        <v>0</v>
      </c>
      <c r="O28" s="440">
        <v>210.88</v>
      </c>
      <c r="P28" s="440">
        <f t="shared" si="0"/>
        <v>1931.1399999999999</v>
      </c>
    </row>
    <row r="29" spans="1:16" s="445" customFormat="1" ht="31.5">
      <c r="A29" s="432" t="s">
        <v>406</v>
      </c>
      <c r="B29" s="203" t="s">
        <v>407</v>
      </c>
      <c r="C29" s="433">
        <v>70172220408</v>
      </c>
      <c r="D29" s="434" t="s">
        <v>450</v>
      </c>
      <c r="E29" s="443" t="s">
        <v>414</v>
      </c>
      <c r="F29" s="435">
        <v>223405</v>
      </c>
      <c r="G29" s="436" t="s">
        <v>1075</v>
      </c>
      <c r="H29" s="442">
        <v>1</v>
      </c>
      <c r="I29" s="438">
        <v>26</v>
      </c>
      <c r="J29" s="439">
        <v>3742.45</v>
      </c>
      <c r="K29" s="440">
        <v>0</v>
      </c>
      <c r="L29" s="440">
        <v>0</v>
      </c>
      <c r="M29" s="440">
        <v>1148.33</v>
      </c>
      <c r="N29" s="440">
        <v>0</v>
      </c>
      <c r="O29" s="440">
        <v>878.94</v>
      </c>
      <c r="P29" s="440">
        <f t="shared" si="0"/>
        <v>4011.8399999999997</v>
      </c>
    </row>
    <row r="30" spans="1:16" s="445" customFormat="1" ht="31.5">
      <c r="A30" s="432" t="s">
        <v>406</v>
      </c>
      <c r="B30" s="203" t="s">
        <v>407</v>
      </c>
      <c r="C30" s="433">
        <v>6301729439</v>
      </c>
      <c r="D30" s="434" t="s">
        <v>452</v>
      </c>
      <c r="E30" s="443" t="s">
        <v>410</v>
      </c>
      <c r="F30" s="435">
        <v>225124</v>
      </c>
      <c r="G30" s="436" t="s">
        <v>1075</v>
      </c>
      <c r="H30" s="442">
        <v>1</v>
      </c>
      <c r="I30" s="438">
        <v>24</v>
      </c>
      <c r="J30" s="439">
        <v>8000</v>
      </c>
      <c r="K30" s="440">
        <v>0</v>
      </c>
      <c r="L30" s="440">
        <v>0</v>
      </c>
      <c r="M30" s="440">
        <v>1086.44</v>
      </c>
      <c r="N30" s="440">
        <v>0</v>
      </c>
      <c r="O30" s="440">
        <v>2599.6799999999998</v>
      </c>
      <c r="P30" s="440">
        <f t="shared" si="0"/>
        <v>6486.76</v>
      </c>
    </row>
    <row r="31" spans="1:16" s="445" customFormat="1" ht="31.5">
      <c r="A31" s="432" t="s">
        <v>406</v>
      </c>
      <c r="B31" s="203" t="s">
        <v>407</v>
      </c>
      <c r="C31" s="433">
        <v>78272203472</v>
      </c>
      <c r="D31" s="434" t="s">
        <v>453</v>
      </c>
      <c r="E31" s="443" t="s">
        <v>423</v>
      </c>
      <c r="F31" s="435">
        <v>782320</v>
      </c>
      <c r="G31" s="436" t="s">
        <v>1075</v>
      </c>
      <c r="H31" s="442">
        <v>1</v>
      </c>
      <c r="I31" s="438">
        <v>44</v>
      </c>
      <c r="J31" s="439">
        <v>1356.25</v>
      </c>
      <c r="K31" s="440">
        <v>0</v>
      </c>
      <c r="L31" s="440">
        <v>0</v>
      </c>
      <c r="M31" s="440">
        <v>640.21</v>
      </c>
      <c r="N31" s="440">
        <v>0</v>
      </c>
      <c r="O31" s="440">
        <v>641.26</v>
      </c>
      <c r="P31" s="440">
        <f t="shared" si="0"/>
        <v>1355.2</v>
      </c>
    </row>
    <row r="32" spans="1:16" s="445" customFormat="1" ht="31.5">
      <c r="A32" s="432" t="s">
        <v>406</v>
      </c>
      <c r="B32" s="203" t="s">
        <v>407</v>
      </c>
      <c r="C32" s="433">
        <v>11204937494</v>
      </c>
      <c r="D32" s="434" t="s">
        <v>455</v>
      </c>
      <c r="E32" s="443" t="s">
        <v>410</v>
      </c>
      <c r="F32" s="435">
        <v>225125</v>
      </c>
      <c r="G32" s="436" t="s">
        <v>1075</v>
      </c>
      <c r="H32" s="442">
        <v>1</v>
      </c>
      <c r="I32" s="438">
        <v>24</v>
      </c>
      <c r="J32" s="439">
        <v>9000</v>
      </c>
      <c r="K32" s="440">
        <v>0</v>
      </c>
      <c r="L32" s="440">
        <v>0</v>
      </c>
      <c r="M32" s="440">
        <v>1186.44</v>
      </c>
      <c r="N32" s="440">
        <v>0</v>
      </c>
      <c r="O32" s="440">
        <v>4486.6099999999997</v>
      </c>
      <c r="P32" s="440">
        <f t="shared" si="0"/>
        <v>5699.8300000000008</v>
      </c>
    </row>
    <row r="33" spans="1:16" s="445" customFormat="1" ht="31.5">
      <c r="A33" s="432" t="s">
        <v>406</v>
      </c>
      <c r="B33" s="203" t="s">
        <v>407</v>
      </c>
      <c r="C33" s="433">
        <v>1402410433</v>
      </c>
      <c r="D33" s="434" t="s">
        <v>456</v>
      </c>
      <c r="E33" s="443" t="s">
        <v>414</v>
      </c>
      <c r="F33" s="435">
        <v>322205</v>
      </c>
      <c r="G33" s="436" t="s">
        <v>1075</v>
      </c>
      <c r="H33" s="442">
        <v>1</v>
      </c>
      <c r="I33" s="438">
        <v>44</v>
      </c>
      <c r="J33" s="439">
        <v>1352.8</v>
      </c>
      <c r="K33" s="440">
        <v>0</v>
      </c>
      <c r="L33" s="440">
        <v>0</v>
      </c>
      <c r="M33" s="440">
        <v>626.53</v>
      </c>
      <c r="N33" s="440">
        <v>0</v>
      </c>
      <c r="O33" s="440">
        <v>262.36</v>
      </c>
      <c r="P33" s="440">
        <f t="shared" si="0"/>
        <v>1716.9699999999998</v>
      </c>
    </row>
    <row r="34" spans="1:16" s="445" customFormat="1" ht="31.5">
      <c r="A34" s="432" t="s">
        <v>406</v>
      </c>
      <c r="B34" s="203" t="s">
        <v>407</v>
      </c>
      <c r="C34" s="433">
        <v>44669127420</v>
      </c>
      <c r="D34" s="434" t="s">
        <v>457</v>
      </c>
      <c r="E34" s="443" t="s">
        <v>410</v>
      </c>
      <c r="F34" s="435">
        <v>225125</v>
      </c>
      <c r="G34" s="436" t="s">
        <v>1075</v>
      </c>
      <c r="H34" s="442">
        <v>1</v>
      </c>
      <c r="I34" s="438">
        <v>24</v>
      </c>
      <c r="J34" s="439">
        <v>7200</v>
      </c>
      <c r="K34" s="440">
        <v>0</v>
      </c>
      <c r="L34" s="440">
        <v>0</v>
      </c>
      <c r="M34" s="440">
        <v>1910.04</v>
      </c>
      <c r="N34" s="440">
        <v>0</v>
      </c>
      <c r="O34" s="440">
        <v>1539.63</v>
      </c>
      <c r="P34" s="440">
        <f t="shared" si="0"/>
        <v>7570.4100000000008</v>
      </c>
    </row>
    <row r="35" spans="1:16" s="445" customFormat="1" ht="31.5">
      <c r="A35" s="432" t="s">
        <v>406</v>
      </c>
      <c r="B35" s="203" t="s">
        <v>407</v>
      </c>
      <c r="C35" s="433">
        <v>2587642442</v>
      </c>
      <c r="D35" s="434" t="s">
        <v>458</v>
      </c>
      <c r="E35" s="443" t="s">
        <v>414</v>
      </c>
      <c r="F35" s="435">
        <v>223505</v>
      </c>
      <c r="G35" s="436" t="s">
        <v>1075</v>
      </c>
      <c r="H35" s="442">
        <v>1</v>
      </c>
      <c r="I35" s="438">
        <v>40</v>
      </c>
      <c r="J35" s="439">
        <v>1883.2</v>
      </c>
      <c r="K35" s="440">
        <v>0</v>
      </c>
      <c r="L35" s="440">
        <v>0</v>
      </c>
      <c r="M35" s="440">
        <v>1240.6600000000001</v>
      </c>
      <c r="N35" s="440">
        <v>0</v>
      </c>
      <c r="O35" s="440">
        <v>846.66</v>
      </c>
      <c r="P35" s="440">
        <f t="shared" si="0"/>
        <v>2277.2000000000003</v>
      </c>
    </row>
    <row r="36" spans="1:16" s="445" customFormat="1" ht="31.5">
      <c r="A36" s="432" t="s">
        <v>406</v>
      </c>
      <c r="B36" s="203" t="s">
        <v>407</v>
      </c>
      <c r="C36" s="433">
        <v>77118162434</v>
      </c>
      <c r="D36" s="434" t="s">
        <v>459</v>
      </c>
      <c r="E36" s="443" t="s">
        <v>414</v>
      </c>
      <c r="F36" s="435">
        <v>223505</v>
      </c>
      <c r="G36" s="436" t="s">
        <v>1075</v>
      </c>
      <c r="H36" s="442">
        <v>1</v>
      </c>
      <c r="I36" s="438">
        <v>40</v>
      </c>
      <c r="J36" s="439">
        <v>706.2</v>
      </c>
      <c r="K36" s="440">
        <v>3460.33</v>
      </c>
      <c r="L36" s="440">
        <v>0</v>
      </c>
      <c r="M36" s="440">
        <v>3634.74</v>
      </c>
      <c r="N36" s="440">
        <v>38.840000000000003</v>
      </c>
      <c r="O36" s="440">
        <v>2944.27</v>
      </c>
      <c r="P36" s="440">
        <f t="shared" si="0"/>
        <v>1435.5099999999998</v>
      </c>
    </row>
    <row r="37" spans="1:16" s="445" customFormat="1" ht="31.5">
      <c r="A37" s="432" t="s">
        <v>406</v>
      </c>
      <c r="B37" s="203" t="s">
        <v>407</v>
      </c>
      <c r="C37" s="433">
        <v>7940908421</v>
      </c>
      <c r="D37" s="434" t="s">
        <v>460</v>
      </c>
      <c r="E37" s="443" t="s">
        <v>423</v>
      </c>
      <c r="F37" s="435">
        <v>317210</v>
      </c>
      <c r="G37" s="436" t="s">
        <v>1075</v>
      </c>
      <c r="H37" s="442">
        <v>2</v>
      </c>
      <c r="I37" s="438">
        <v>44</v>
      </c>
      <c r="J37" s="439">
        <v>765.34</v>
      </c>
      <c r="K37" s="440">
        <v>0</v>
      </c>
      <c r="L37" s="440">
        <v>0</v>
      </c>
      <c r="M37" s="440">
        <v>1025.74</v>
      </c>
      <c r="N37" s="440">
        <v>0</v>
      </c>
      <c r="O37" s="440">
        <v>502.32</v>
      </c>
      <c r="P37" s="440">
        <f t="shared" si="0"/>
        <v>1288.76</v>
      </c>
    </row>
    <row r="38" spans="1:16" s="445" customFormat="1" ht="31.5">
      <c r="A38" s="432" t="s">
        <v>406</v>
      </c>
      <c r="B38" s="203" t="s">
        <v>407</v>
      </c>
      <c r="C38" s="433">
        <v>9023592409</v>
      </c>
      <c r="D38" s="434" t="s">
        <v>462</v>
      </c>
      <c r="E38" s="443" t="s">
        <v>410</v>
      </c>
      <c r="F38" s="435">
        <v>225124</v>
      </c>
      <c r="G38" s="436" t="s">
        <v>1075</v>
      </c>
      <c r="H38" s="442">
        <v>1</v>
      </c>
      <c r="I38" s="438">
        <v>24</v>
      </c>
      <c r="J38" s="439">
        <v>800</v>
      </c>
      <c r="K38" s="440">
        <v>0</v>
      </c>
      <c r="L38" s="440">
        <v>0</v>
      </c>
      <c r="M38" s="440">
        <v>12417.77</v>
      </c>
      <c r="N38" s="440">
        <v>0</v>
      </c>
      <c r="O38" s="440">
        <v>12480.25</v>
      </c>
      <c r="P38" s="440">
        <f t="shared" si="0"/>
        <v>737.52000000000044</v>
      </c>
    </row>
    <row r="39" spans="1:16" s="445" customFormat="1" ht="31.5">
      <c r="A39" s="432" t="s">
        <v>406</v>
      </c>
      <c r="B39" s="203" t="s">
        <v>407</v>
      </c>
      <c r="C39" s="433">
        <v>4138318410</v>
      </c>
      <c r="D39" s="434" t="s">
        <v>463</v>
      </c>
      <c r="E39" s="443" t="s">
        <v>414</v>
      </c>
      <c r="F39" s="435">
        <v>223505</v>
      </c>
      <c r="G39" s="436" t="s">
        <v>1075</v>
      </c>
      <c r="H39" s="442">
        <v>1</v>
      </c>
      <c r="I39" s="438">
        <v>40</v>
      </c>
      <c r="J39" s="439">
        <v>2354</v>
      </c>
      <c r="K39" s="440">
        <v>0</v>
      </c>
      <c r="L39" s="440">
        <v>0</v>
      </c>
      <c r="M39" s="440">
        <v>568.4</v>
      </c>
      <c r="N39" s="440">
        <v>129.47</v>
      </c>
      <c r="O39" s="440">
        <v>253.22</v>
      </c>
      <c r="P39" s="440">
        <f t="shared" si="0"/>
        <v>2798.65</v>
      </c>
    </row>
    <row r="40" spans="1:16" s="445" customFormat="1" ht="31.5">
      <c r="A40" s="432" t="s">
        <v>406</v>
      </c>
      <c r="B40" s="203" t="s">
        <v>407</v>
      </c>
      <c r="C40" s="447">
        <v>7767421406</v>
      </c>
      <c r="D40" s="450" t="s">
        <v>464</v>
      </c>
      <c r="E40" s="443" t="s">
        <v>423</v>
      </c>
      <c r="F40" s="435">
        <v>422105</v>
      </c>
      <c r="G40" s="436" t="s">
        <v>1075</v>
      </c>
      <c r="H40" s="442">
        <v>1</v>
      </c>
      <c r="I40" s="438">
        <v>44</v>
      </c>
      <c r="J40" s="439">
        <v>868</v>
      </c>
      <c r="K40" s="440">
        <v>0</v>
      </c>
      <c r="L40" s="440">
        <v>0</v>
      </c>
      <c r="M40" s="440">
        <v>751.21</v>
      </c>
      <c r="N40" s="440">
        <v>0</v>
      </c>
      <c r="O40" s="440">
        <v>620.54</v>
      </c>
      <c r="P40" s="440">
        <f t="shared" si="0"/>
        <v>998.67000000000007</v>
      </c>
    </row>
    <row r="41" spans="1:16" s="445" customFormat="1" ht="31.5">
      <c r="A41" s="432" t="s">
        <v>406</v>
      </c>
      <c r="B41" s="203" t="s">
        <v>407</v>
      </c>
      <c r="C41" s="433">
        <v>6328840454</v>
      </c>
      <c r="D41" s="434" t="s">
        <v>466</v>
      </c>
      <c r="E41" s="443" t="s">
        <v>410</v>
      </c>
      <c r="F41" s="435">
        <v>225125</v>
      </c>
      <c r="G41" s="436" t="s">
        <v>1075</v>
      </c>
      <c r="H41" s="442">
        <v>1</v>
      </c>
      <c r="I41" s="438">
        <v>24</v>
      </c>
      <c r="J41" s="439">
        <v>4533.33</v>
      </c>
      <c r="K41" s="440">
        <v>0</v>
      </c>
      <c r="L41" s="440">
        <v>0</v>
      </c>
      <c r="M41" s="440">
        <v>4930.7299999999996</v>
      </c>
      <c r="N41" s="440">
        <v>0</v>
      </c>
      <c r="O41" s="440">
        <v>2377.2399999999998</v>
      </c>
      <c r="P41" s="440">
        <f t="shared" si="0"/>
        <v>7086.82</v>
      </c>
    </row>
    <row r="42" spans="1:16" s="445" customFormat="1" ht="31.5">
      <c r="A42" s="432" t="s">
        <v>406</v>
      </c>
      <c r="B42" s="203" t="s">
        <v>407</v>
      </c>
      <c r="C42" s="433">
        <v>12129892442</v>
      </c>
      <c r="D42" s="434" t="s">
        <v>467</v>
      </c>
      <c r="E42" s="443" t="s">
        <v>414</v>
      </c>
      <c r="F42" s="435">
        <v>322205</v>
      </c>
      <c r="G42" s="436" t="s">
        <v>1075</v>
      </c>
      <c r="H42" s="442">
        <v>1</v>
      </c>
      <c r="I42" s="438">
        <v>44</v>
      </c>
      <c r="J42" s="439">
        <v>1399.45</v>
      </c>
      <c r="K42" s="440">
        <v>0</v>
      </c>
      <c r="L42" s="440">
        <v>0</v>
      </c>
      <c r="M42" s="440">
        <v>436.77</v>
      </c>
      <c r="N42" s="440">
        <v>0</v>
      </c>
      <c r="O42" s="440">
        <v>241.81</v>
      </c>
      <c r="P42" s="440">
        <f t="shared" si="0"/>
        <v>1594.41</v>
      </c>
    </row>
    <row r="43" spans="1:16" s="445" customFormat="1" ht="31.5">
      <c r="A43" s="432" t="s">
        <v>406</v>
      </c>
      <c r="B43" s="203" t="s">
        <v>407</v>
      </c>
      <c r="C43" s="433">
        <v>3070942431</v>
      </c>
      <c r="D43" s="434" t="s">
        <v>468</v>
      </c>
      <c r="E43" s="443" t="s">
        <v>414</v>
      </c>
      <c r="F43" s="435">
        <v>322205</v>
      </c>
      <c r="G43" s="436" t="s">
        <v>1075</v>
      </c>
      <c r="H43" s="442">
        <v>1</v>
      </c>
      <c r="I43" s="438">
        <v>44</v>
      </c>
      <c r="J43" s="439">
        <v>1212.8599999999999</v>
      </c>
      <c r="K43" s="440">
        <v>0</v>
      </c>
      <c r="L43" s="440">
        <v>0</v>
      </c>
      <c r="M43" s="440">
        <v>1109.08</v>
      </c>
      <c r="N43" s="440">
        <v>0</v>
      </c>
      <c r="O43" s="440">
        <v>538.70000000000005</v>
      </c>
      <c r="P43" s="440">
        <f t="shared" si="0"/>
        <v>1783.2399999999996</v>
      </c>
    </row>
    <row r="44" spans="1:16" s="445" customFormat="1" ht="31.5">
      <c r="A44" s="432" t="s">
        <v>406</v>
      </c>
      <c r="B44" s="203" t="s">
        <v>407</v>
      </c>
      <c r="C44" s="433">
        <v>5926268494</v>
      </c>
      <c r="D44" s="434" t="s">
        <v>469</v>
      </c>
      <c r="E44" s="443" t="s">
        <v>414</v>
      </c>
      <c r="F44" s="435">
        <v>223505</v>
      </c>
      <c r="G44" s="436" t="s">
        <v>1075</v>
      </c>
      <c r="H44" s="442">
        <v>1</v>
      </c>
      <c r="I44" s="438">
        <v>40</v>
      </c>
      <c r="J44" s="439">
        <v>2354</v>
      </c>
      <c r="K44" s="440">
        <v>0</v>
      </c>
      <c r="L44" s="440">
        <v>0</v>
      </c>
      <c r="M44" s="440">
        <v>1005.8</v>
      </c>
      <c r="N44" s="440">
        <v>0</v>
      </c>
      <c r="O44" s="440">
        <v>330.52</v>
      </c>
      <c r="P44" s="440">
        <f t="shared" si="0"/>
        <v>3029.28</v>
      </c>
    </row>
    <row r="45" spans="1:16" s="445" customFormat="1" ht="31.5">
      <c r="A45" s="432" t="s">
        <v>406</v>
      </c>
      <c r="B45" s="203" t="s">
        <v>407</v>
      </c>
      <c r="C45" s="433">
        <v>9090397477</v>
      </c>
      <c r="D45" s="434" t="s">
        <v>470</v>
      </c>
      <c r="E45" s="443" t="s">
        <v>423</v>
      </c>
      <c r="F45" s="435">
        <v>513425</v>
      </c>
      <c r="G45" s="436" t="s">
        <v>1075</v>
      </c>
      <c r="H45" s="442">
        <v>1</v>
      </c>
      <c r="I45" s="438">
        <v>44</v>
      </c>
      <c r="J45" s="439">
        <v>1085</v>
      </c>
      <c r="K45" s="440">
        <v>0</v>
      </c>
      <c r="L45" s="440">
        <v>0</v>
      </c>
      <c r="M45" s="440">
        <v>724.37</v>
      </c>
      <c r="N45" s="440">
        <v>0</v>
      </c>
      <c r="O45" s="440">
        <v>492.58</v>
      </c>
      <c r="P45" s="440">
        <f t="shared" si="0"/>
        <v>1316.79</v>
      </c>
    </row>
    <row r="46" spans="1:16" s="445" customFormat="1" ht="31.5">
      <c r="A46" s="432" t="s">
        <v>406</v>
      </c>
      <c r="B46" s="203" t="s">
        <v>407</v>
      </c>
      <c r="C46" s="433">
        <v>4411940442</v>
      </c>
      <c r="D46" s="434" t="s">
        <v>472</v>
      </c>
      <c r="E46" s="443" t="s">
        <v>423</v>
      </c>
      <c r="F46" s="435">
        <v>513425</v>
      </c>
      <c r="G46" s="436" t="s">
        <v>1075</v>
      </c>
      <c r="H46" s="442">
        <v>1</v>
      </c>
      <c r="I46" s="438">
        <v>44</v>
      </c>
      <c r="J46" s="439">
        <v>1171.8</v>
      </c>
      <c r="K46" s="440">
        <v>0</v>
      </c>
      <c r="L46" s="440">
        <v>0</v>
      </c>
      <c r="M46" s="440">
        <v>571.89</v>
      </c>
      <c r="N46" s="440">
        <v>0</v>
      </c>
      <c r="O46" s="440">
        <v>241.56</v>
      </c>
      <c r="P46" s="440">
        <f t="shared" si="0"/>
        <v>1502.13</v>
      </c>
    </row>
    <row r="47" spans="1:16" s="445" customFormat="1" ht="31.5">
      <c r="A47" s="432" t="s">
        <v>406</v>
      </c>
      <c r="B47" s="203" t="s">
        <v>407</v>
      </c>
      <c r="C47" s="447">
        <v>3640160436</v>
      </c>
      <c r="D47" s="450" t="s">
        <v>473</v>
      </c>
      <c r="E47" s="443" t="s">
        <v>414</v>
      </c>
      <c r="F47" s="435">
        <v>223505</v>
      </c>
      <c r="G47" s="436" t="s">
        <v>1075</v>
      </c>
      <c r="H47" s="442">
        <v>1</v>
      </c>
      <c r="I47" s="438">
        <v>40</v>
      </c>
      <c r="J47" s="439">
        <v>2354</v>
      </c>
      <c r="K47" s="440">
        <v>0</v>
      </c>
      <c r="L47" s="440">
        <v>0</v>
      </c>
      <c r="M47" s="440">
        <v>980.72</v>
      </c>
      <c r="N47" s="440">
        <v>0</v>
      </c>
      <c r="O47" s="440">
        <v>323.89</v>
      </c>
      <c r="P47" s="440">
        <f t="shared" si="0"/>
        <v>3010.8300000000004</v>
      </c>
    </row>
    <row r="48" spans="1:16" s="445" customFormat="1" ht="31.5">
      <c r="A48" s="432" t="s">
        <v>406</v>
      </c>
      <c r="B48" s="203" t="s">
        <v>407</v>
      </c>
      <c r="C48" s="447">
        <v>57749027572</v>
      </c>
      <c r="D48" s="451" t="s">
        <v>12</v>
      </c>
      <c r="E48" s="443" t="s">
        <v>423</v>
      </c>
      <c r="F48" s="435">
        <v>121010</v>
      </c>
      <c r="G48" s="436" t="s">
        <v>1075</v>
      </c>
      <c r="H48" s="442">
        <v>2</v>
      </c>
      <c r="I48" s="438">
        <v>44</v>
      </c>
      <c r="J48" s="439">
        <v>13407.6</v>
      </c>
      <c r="K48" s="440">
        <v>0</v>
      </c>
      <c r="L48" s="440">
        <v>0</v>
      </c>
      <c r="M48" s="440">
        <v>260.39999999999998</v>
      </c>
      <c r="N48" s="440">
        <v>0</v>
      </c>
      <c r="O48" s="440">
        <v>3793.47</v>
      </c>
      <c r="P48" s="440">
        <f t="shared" si="0"/>
        <v>9874.5300000000007</v>
      </c>
    </row>
    <row r="49" spans="1:16" s="445" customFormat="1" ht="31.5">
      <c r="A49" s="432" t="s">
        <v>406</v>
      </c>
      <c r="B49" s="203" t="s">
        <v>407</v>
      </c>
      <c r="C49" s="433">
        <v>2839751488</v>
      </c>
      <c r="D49" s="434" t="s">
        <v>475</v>
      </c>
      <c r="E49" s="443" t="s">
        <v>423</v>
      </c>
      <c r="F49" s="435">
        <v>410105</v>
      </c>
      <c r="G49" s="436" t="s">
        <v>1075</v>
      </c>
      <c r="H49" s="442">
        <v>1</v>
      </c>
      <c r="I49" s="438">
        <v>44</v>
      </c>
      <c r="J49" s="439">
        <v>1273.99</v>
      </c>
      <c r="K49" s="440">
        <v>0</v>
      </c>
      <c r="L49" s="440">
        <v>0</v>
      </c>
      <c r="M49" s="440">
        <v>796.29</v>
      </c>
      <c r="N49" s="440">
        <v>0</v>
      </c>
      <c r="O49" s="440">
        <v>695.31</v>
      </c>
      <c r="P49" s="440">
        <f t="shared" si="0"/>
        <v>1374.9699999999998</v>
      </c>
    </row>
    <row r="50" spans="1:16" s="445" customFormat="1" ht="31.5">
      <c r="A50" s="432" t="s">
        <v>406</v>
      </c>
      <c r="B50" s="203" t="s">
        <v>407</v>
      </c>
      <c r="C50" s="433">
        <v>5519452490</v>
      </c>
      <c r="D50" s="434" t="s">
        <v>477</v>
      </c>
      <c r="E50" s="443" t="s">
        <v>423</v>
      </c>
      <c r="F50" s="435">
        <v>422105</v>
      </c>
      <c r="G50" s="436" t="s">
        <v>1075</v>
      </c>
      <c r="H50" s="442">
        <v>1</v>
      </c>
      <c r="I50" s="438">
        <v>44</v>
      </c>
      <c r="J50" s="439">
        <v>0</v>
      </c>
      <c r="K50" s="440">
        <v>0</v>
      </c>
      <c r="L50" s="440">
        <v>0</v>
      </c>
      <c r="M50" s="440">
        <v>6445.53</v>
      </c>
      <c r="N50" s="440">
        <v>0</v>
      </c>
      <c r="O50" s="440">
        <v>346.48</v>
      </c>
      <c r="P50" s="440">
        <f t="shared" si="0"/>
        <v>6099.0499999999993</v>
      </c>
    </row>
    <row r="51" spans="1:16" s="445" customFormat="1" ht="31.5">
      <c r="A51" s="432" t="s">
        <v>406</v>
      </c>
      <c r="B51" s="203" t="s">
        <v>407</v>
      </c>
      <c r="C51" s="433">
        <v>9607793455</v>
      </c>
      <c r="D51" s="434" t="s">
        <v>478</v>
      </c>
      <c r="E51" s="443" t="s">
        <v>423</v>
      </c>
      <c r="F51" s="435">
        <v>515215</v>
      </c>
      <c r="G51" s="436" t="s">
        <v>1075</v>
      </c>
      <c r="H51" s="442">
        <v>2</v>
      </c>
      <c r="I51" s="438">
        <v>44</v>
      </c>
      <c r="J51" s="439">
        <v>86.8</v>
      </c>
      <c r="K51" s="440">
        <v>2188.5500000000002</v>
      </c>
      <c r="L51" s="440">
        <v>0</v>
      </c>
      <c r="M51" s="440">
        <v>2714.51</v>
      </c>
      <c r="N51" s="440">
        <v>0</v>
      </c>
      <c r="O51" s="440">
        <v>2305.4</v>
      </c>
      <c r="P51" s="440">
        <f t="shared" si="0"/>
        <v>495.91000000000031</v>
      </c>
    </row>
    <row r="52" spans="1:16" s="445" customFormat="1" ht="31.5">
      <c r="A52" s="432" t="s">
        <v>406</v>
      </c>
      <c r="B52" s="203" t="s">
        <v>407</v>
      </c>
      <c r="C52" s="433">
        <v>8655940402</v>
      </c>
      <c r="D52" s="434" t="s">
        <v>1034</v>
      </c>
      <c r="E52" s="443" t="s">
        <v>414</v>
      </c>
      <c r="F52" s="435">
        <v>223405</v>
      </c>
      <c r="G52" s="436" t="s">
        <v>1075</v>
      </c>
      <c r="H52" s="437" t="s">
        <v>410</v>
      </c>
      <c r="I52" s="438">
        <v>26</v>
      </c>
      <c r="J52" s="439">
        <v>3742.45</v>
      </c>
      <c r="K52" s="440">
        <v>0</v>
      </c>
      <c r="L52" s="440">
        <v>0</v>
      </c>
      <c r="M52" s="440">
        <v>1961.16</v>
      </c>
      <c r="N52" s="440">
        <v>0</v>
      </c>
      <c r="O52" s="440">
        <v>1170.74</v>
      </c>
      <c r="P52" s="440">
        <f t="shared" si="0"/>
        <v>4532.87</v>
      </c>
    </row>
    <row r="53" spans="1:16" s="445" customFormat="1" ht="31.5">
      <c r="A53" s="432" t="s">
        <v>406</v>
      </c>
      <c r="B53" s="203" t="s">
        <v>407</v>
      </c>
      <c r="C53" s="433">
        <v>9705587400</v>
      </c>
      <c r="D53" s="434" t="s">
        <v>480</v>
      </c>
      <c r="E53" s="443" t="s">
        <v>414</v>
      </c>
      <c r="F53" s="435">
        <v>223405</v>
      </c>
      <c r="G53" s="436" t="s">
        <v>1075</v>
      </c>
      <c r="H53" s="442">
        <v>1</v>
      </c>
      <c r="I53" s="438">
        <v>26</v>
      </c>
      <c r="J53" s="439">
        <v>3742.45</v>
      </c>
      <c r="K53" s="440">
        <v>0</v>
      </c>
      <c r="L53" s="440">
        <v>0</v>
      </c>
      <c r="M53" s="440">
        <v>390.6</v>
      </c>
      <c r="N53" s="440">
        <v>0</v>
      </c>
      <c r="O53" s="440">
        <v>627.95000000000005</v>
      </c>
      <c r="P53" s="440">
        <f t="shared" si="0"/>
        <v>3505.1000000000004</v>
      </c>
    </row>
    <row r="54" spans="1:16" s="445" customFormat="1" ht="31.5">
      <c r="A54" s="432" t="s">
        <v>406</v>
      </c>
      <c r="B54" s="203" t="s">
        <v>407</v>
      </c>
      <c r="C54" s="433">
        <v>50164287434</v>
      </c>
      <c r="D54" s="434" t="s">
        <v>481</v>
      </c>
      <c r="E54" s="443" t="s">
        <v>414</v>
      </c>
      <c r="F54" s="435">
        <v>223505</v>
      </c>
      <c r="G54" s="436" t="s">
        <v>1075</v>
      </c>
      <c r="H54" s="442">
        <v>1</v>
      </c>
      <c r="I54" s="438">
        <v>40</v>
      </c>
      <c r="J54" s="439">
        <v>2040.13</v>
      </c>
      <c r="K54" s="440">
        <v>0</v>
      </c>
      <c r="L54" s="440">
        <v>0</v>
      </c>
      <c r="M54" s="440">
        <v>2010.76</v>
      </c>
      <c r="N54" s="440">
        <v>0</v>
      </c>
      <c r="O54" s="440">
        <v>569.96</v>
      </c>
      <c r="P54" s="440">
        <f t="shared" si="0"/>
        <v>3480.9300000000003</v>
      </c>
    </row>
    <row r="55" spans="1:16" s="445" customFormat="1" ht="31.5">
      <c r="A55" s="432" t="s">
        <v>406</v>
      </c>
      <c r="B55" s="203" t="s">
        <v>407</v>
      </c>
      <c r="C55" s="433">
        <v>7218074456</v>
      </c>
      <c r="D55" s="434" t="s">
        <v>482</v>
      </c>
      <c r="E55" s="443" t="s">
        <v>414</v>
      </c>
      <c r="F55" s="435">
        <v>322205</v>
      </c>
      <c r="G55" s="436" t="s">
        <v>1075</v>
      </c>
      <c r="H55" s="442">
        <v>2</v>
      </c>
      <c r="I55" s="438">
        <v>44</v>
      </c>
      <c r="J55" s="439">
        <v>1212.8599999999999</v>
      </c>
      <c r="K55" s="440">
        <v>0</v>
      </c>
      <c r="L55" s="440">
        <v>0</v>
      </c>
      <c r="M55" s="440">
        <v>959.48</v>
      </c>
      <c r="N55" s="440">
        <v>0</v>
      </c>
      <c r="O55" s="440">
        <v>261.99</v>
      </c>
      <c r="P55" s="440">
        <f t="shared" si="0"/>
        <v>1910.3500000000001</v>
      </c>
    </row>
    <row r="56" spans="1:16" s="445" customFormat="1" ht="31.5">
      <c r="A56" s="432" t="s">
        <v>406</v>
      </c>
      <c r="B56" s="203" t="s">
        <v>407</v>
      </c>
      <c r="C56" s="433">
        <v>13600688480</v>
      </c>
      <c r="D56" s="434" t="s">
        <v>483</v>
      </c>
      <c r="E56" s="443" t="s">
        <v>423</v>
      </c>
      <c r="F56" s="452">
        <v>515215</v>
      </c>
      <c r="G56" s="436" t="s">
        <v>1075</v>
      </c>
      <c r="H56" s="442">
        <v>1</v>
      </c>
      <c r="I56" s="438">
        <v>44</v>
      </c>
      <c r="J56" s="439">
        <v>1302</v>
      </c>
      <c r="K56" s="440">
        <v>0</v>
      </c>
      <c r="L56" s="440">
        <v>0</v>
      </c>
      <c r="M56" s="440">
        <v>473.45</v>
      </c>
      <c r="N56" s="440">
        <v>0</v>
      </c>
      <c r="O56" s="440">
        <v>244.42</v>
      </c>
      <c r="P56" s="440">
        <f t="shared" si="0"/>
        <v>1531.03</v>
      </c>
    </row>
    <row r="57" spans="1:16" s="445" customFormat="1" ht="31.5">
      <c r="A57" s="432" t="s">
        <v>406</v>
      </c>
      <c r="B57" s="203" t="s">
        <v>407</v>
      </c>
      <c r="C57" s="433">
        <v>3984331436</v>
      </c>
      <c r="D57" s="434" t="s">
        <v>484</v>
      </c>
      <c r="E57" s="443" t="s">
        <v>414</v>
      </c>
      <c r="F57" s="435">
        <v>223505</v>
      </c>
      <c r="G57" s="436" t="s">
        <v>1075</v>
      </c>
      <c r="H57" s="442">
        <v>1</v>
      </c>
      <c r="I57" s="438">
        <v>40</v>
      </c>
      <c r="J57" s="439">
        <v>1961.67</v>
      </c>
      <c r="K57" s="440">
        <v>0</v>
      </c>
      <c r="L57" s="440">
        <v>0</v>
      </c>
      <c r="M57" s="440">
        <v>1535.6</v>
      </c>
      <c r="N57" s="440">
        <v>0</v>
      </c>
      <c r="O57" s="440">
        <v>840.88</v>
      </c>
      <c r="P57" s="440">
        <f t="shared" si="0"/>
        <v>2656.39</v>
      </c>
    </row>
    <row r="58" spans="1:16" s="445" customFormat="1" ht="31.5">
      <c r="A58" s="432" t="s">
        <v>406</v>
      </c>
      <c r="B58" s="203" t="s">
        <v>407</v>
      </c>
      <c r="C58" s="447">
        <v>798726466</v>
      </c>
      <c r="D58" s="448" t="s">
        <v>485</v>
      </c>
      <c r="E58" s="443" t="s">
        <v>414</v>
      </c>
      <c r="F58" s="435">
        <v>324115</v>
      </c>
      <c r="G58" s="436" t="s">
        <v>1075</v>
      </c>
      <c r="H58" s="442">
        <v>1</v>
      </c>
      <c r="I58" s="438">
        <v>24</v>
      </c>
      <c r="J58" s="439">
        <v>2411.1999999999998</v>
      </c>
      <c r="K58" s="440">
        <v>0</v>
      </c>
      <c r="L58" s="440">
        <v>0</v>
      </c>
      <c r="M58" s="440">
        <v>1761.67</v>
      </c>
      <c r="N58" s="440">
        <v>0</v>
      </c>
      <c r="O58" s="440">
        <v>550.13</v>
      </c>
      <c r="P58" s="440">
        <f t="shared" si="0"/>
        <v>3622.74</v>
      </c>
    </row>
    <row r="59" spans="1:16" s="445" customFormat="1" ht="31.5">
      <c r="A59" s="432" t="s">
        <v>406</v>
      </c>
      <c r="B59" s="203" t="s">
        <v>407</v>
      </c>
      <c r="C59" s="447">
        <v>6985239463</v>
      </c>
      <c r="D59" s="448" t="s">
        <v>486</v>
      </c>
      <c r="E59" s="443" t="s">
        <v>423</v>
      </c>
      <c r="F59" s="435">
        <v>422105</v>
      </c>
      <c r="G59" s="436" t="s">
        <v>1075</v>
      </c>
      <c r="H59" s="442">
        <v>1</v>
      </c>
      <c r="I59" s="438">
        <v>24</v>
      </c>
      <c r="J59" s="439">
        <v>1302</v>
      </c>
      <c r="K59" s="440">
        <v>0</v>
      </c>
      <c r="L59" s="440">
        <v>0</v>
      </c>
      <c r="M59" s="440">
        <v>430.84</v>
      </c>
      <c r="N59" s="440">
        <v>0</v>
      </c>
      <c r="O59" s="440">
        <v>162.46</v>
      </c>
      <c r="P59" s="440">
        <f t="shared" si="0"/>
        <v>1570.3799999999999</v>
      </c>
    </row>
    <row r="60" spans="1:16" s="445" customFormat="1" ht="31.5">
      <c r="A60" s="432" t="s">
        <v>406</v>
      </c>
      <c r="B60" s="203" t="s">
        <v>407</v>
      </c>
      <c r="C60" s="433">
        <v>8771945482</v>
      </c>
      <c r="D60" s="434" t="s">
        <v>487</v>
      </c>
      <c r="E60" s="443" t="s">
        <v>414</v>
      </c>
      <c r="F60" s="435">
        <v>251605</v>
      </c>
      <c r="G60" s="436" t="s">
        <v>1075</v>
      </c>
      <c r="H60" s="442">
        <v>1</v>
      </c>
      <c r="I60" s="438">
        <v>44</v>
      </c>
      <c r="J60" s="439">
        <v>1778.64</v>
      </c>
      <c r="K60" s="440">
        <v>0</v>
      </c>
      <c r="L60" s="440">
        <v>0</v>
      </c>
      <c r="M60" s="440">
        <v>1012.22</v>
      </c>
      <c r="N60" s="440">
        <v>0</v>
      </c>
      <c r="O60" s="440">
        <v>1118.02</v>
      </c>
      <c r="P60" s="440">
        <f t="shared" si="0"/>
        <v>1672.8400000000001</v>
      </c>
    </row>
    <row r="61" spans="1:16" s="445" customFormat="1" ht="31.5">
      <c r="A61" s="432" t="s">
        <v>406</v>
      </c>
      <c r="B61" s="203" t="s">
        <v>407</v>
      </c>
      <c r="C61" s="433">
        <v>3482060460</v>
      </c>
      <c r="D61" s="434" t="s">
        <v>489</v>
      </c>
      <c r="E61" s="443" t="s">
        <v>423</v>
      </c>
      <c r="F61" s="435">
        <v>410105</v>
      </c>
      <c r="G61" s="436" t="s">
        <v>1075</v>
      </c>
      <c r="H61" s="442">
        <v>1</v>
      </c>
      <c r="I61" s="438">
        <v>44</v>
      </c>
      <c r="J61" s="439">
        <v>1528.79</v>
      </c>
      <c r="K61" s="440">
        <v>0</v>
      </c>
      <c r="L61" s="440">
        <v>0</v>
      </c>
      <c r="M61" s="440">
        <v>406.79</v>
      </c>
      <c r="N61" s="440">
        <v>0</v>
      </c>
      <c r="O61" s="440">
        <v>276.98</v>
      </c>
      <c r="P61" s="440">
        <f t="shared" si="0"/>
        <v>1658.6</v>
      </c>
    </row>
    <row r="62" spans="1:16" s="445" customFormat="1" ht="31.5">
      <c r="A62" s="432" t="s">
        <v>406</v>
      </c>
      <c r="B62" s="203" t="s">
        <v>407</v>
      </c>
      <c r="C62" s="433">
        <v>94991723434</v>
      </c>
      <c r="D62" s="434" t="s">
        <v>490</v>
      </c>
      <c r="E62" s="443" t="s">
        <v>423</v>
      </c>
      <c r="F62" s="435">
        <v>515110</v>
      </c>
      <c r="G62" s="436" t="s">
        <v>1075</v>
      </c>
      <c r="H62" s="442">
        <v>2</v>
      </c>
      <c r="I62" s="438">
        <v>44</v>
      </c>
      <c r="J62" s="439">
        <v>1302</v>
      </c>
      <c r="K62" s="440">
        <v>0</v>
      </c>
      <c r="L62" s="440">
        <v>0</v>
      </c>
      <c r="M62" s="440">
        <v>260.39999999999998</v>
      </c>
      <c r="N62" s="440">
        <v>0</v>
      </c>
      <c r="O62" s="440">
        <v>225.24</v>
      </c>
      <c r="P62" s="440">
        <f t="shared" si="0"/>
        <v>1337.16</v>
      </c>
    </row>
    <row r="63" spans="1:16" s="445" customFormat="1" ht="31.5">
      <c r="A63" s="432" t="s">
        <v>406</v>
      </c>
      <c r="B63" s="203" t="s">
        <v>407</v>
      </c>
      <c r="C63" s="433">
        <v>39960544400</v>
      </c>
      <c r="D63" s="434" t="s">
        <v>491</v>
      </c>
      <c r="E63" s="443" t="s">
        <v>414</v>
      </c>
      <c r="F63" s="435">
        <v>324115</v>
      </c>
      <c r="G63" s="436" t="s">
        <v>1075</v>
      </c>
      <c r="H63" s="442">
        <v>1</v>
      </c>
      <c r="I63" s="438">
        <v>24</v>
      </c>
      <c r="J63" s="439">
        <v>2411.1999999999998</v>
      </c>
      <c r="K63" s="440">
        <v>0</v>
      </c>
      <c r="L63" s="440">
        <v>0</v>
      </c>
      <c r="M63" s="440">
        <v>1854.27</v>
      </c>
      <c r="N63" s="440">
        <v>0</v>
      </c>
      <c r="O63" s="440">
        <v>550.13</v>
      </c>
      <c r="P63" s="440">
        <f t="shared" si="0"/>
        <v>3715.3399999999992</v>
      </c>
    </row>
    <row r="64" spans="1:16" s="445" customFormat="1" ht="31.5">
      <c r="A64" s="432" t="s">
        <v>406</v>
      </c>
      <c r="B64" s="203" t="s">
        <v>407</v>
      </c>
      <c r="C64" s="433">
        <v>7596289479</v>
      </c>
      <c r="D64" s="434" t="s">
        <v>492</v>
      </c>
      <c r="E64" s="443" t="s">
        <v>423</v>
      </c>
      <c r="F64" s="435">
        <v>514320</v>
      </c>
      <c r="G64" s="436" t="s">
        <v>1075</v>
      </c>
      <c r="H64" s="442">
        <v>1</v>
      </c>
      <c r="I64" s="438">
        <v>44</v>
      </c>
      <c r="J64" s="439">
        <v>1302</v>
      </c>
      <c r="K64" s="440">
        <v>0</v>
      </c>
      <c r="L64" s="440">
        <v>0</v>
      </c>
      <c r="M64" s="440">
        <v>380.04</v>
      </c>
      <c r="N64" s="440">
        <v>0</v>
      </c>
      <c r="O64" s="440">
        <v>225.24</v>
      </c>
      <c r="P64" s="440">
        <f t="shared" si="0"/>
        <v>1456.8</v>
      </c>
    </row>
    <row r="65" spans="1:16" s="445" customFormat="1" ht="31.5">
      <c r="A65" s="432" t="s">
        <v>406</v>
      </c>
      <c r="B65" s="203" t="s">
        <v>407</v>
      </c>
      <c r="C65" s="433">
        <v>12003809406</v>
      </c>
      <c r="D65" s="434" t="s">
        <v>493</v>
      </c>
      <c r="E65" s="443" t="s">
        <v>414</v>
      </c>
      <c r="F65" s="435">
        <v>515110</v>
      </c>
      <c r="G65" s="436" t="s">
        <v>1075</v>
      </c>
      <c r="H65" s="442">
        <v>1</v>
      </c>
      <c r="I65" s="438">
        <v>44</v>
      </c>
      <c r="J65" s="439">
        <v>1085</v>
      </c>
      <c r="K65" s="440">
        <v>0</v>
      </c>
      <c r="L65" s="440">
        <v>0</v>
      </c>
      <c r="M65" s="440">
        <v>676.25</v>
      </c>
      <c r="N65" s="440">
        <v>0</v>
      </c>
      <c r="O65" s="440">
        <v>165.02</v>
      </c>
      <c r="P65" s="440">
        <f t="shared" si="0"/>
        <v>1596.23</v>
      </c>
    </row>
    <row r="66" spans="1:16" s="453" customFormat="1" ht="31.5">
      <c r="A66" s="432" t="s">
        <v>406</v>
      </c>
      <c r="B66" s="203" t="s">
        <v>407</v>
      </c>
      <c r="C66" s="433">
        <v>6657901470</v>
      </c>
      <c r="D66" s="434" t="s">
        <v>494</v>
      </c>
      <c r="E66" s="443" t="s">
        <v>414</v>
      </c>
      <c r="F66" s="435">
        <v>322205</v>
      </c>
      <c r="G66" s="436" t="s">
        <v>1075</v>
      </c>
      <c r="H66" s="442">
        <v>1</v>
      </c>
      <c r="I66" s="438">
        <v>44</v>
      </c>
      <c r="J66" s="439">
        <v>1399.45</v>
      </c>
      <c r="K66" s="440">
        <v>0</v>
      </c>
      <c r="L66" s="440">
        <v>0</v>
      </c>
      <c r="M66" s="440">
        <v>514.96</v>
      </c>
      <c r="N66" s="440">
        <v>0</v>
      </c>
      <c r="O66" s="440">
        <v>159.19999999999999</v>
      </c>
      <c r="P66" s="440">
        <f t="shared" si="0"/>
        <v>1755.21</v>
      </c>
    </row>
    <row r="67" spans="1:16" s="453" customFormat="1" ht="31.5">
      <c r="A67" s="432" t="s">
        <v>406</v>
      </c>
      <c r="B67" s="203" t="s">
        <v>407</v>
      </c>
      <c r="C67" s="433">
        <v>70154975494</v>
      </c>
      <c r="D67" s="434" t="s">
        <v>495</v>
      </c>
      <c r="E67" s="443" t="s">
        <v>410</v>
      </c>
      <c r="F67" s="435">
        <v>225125</v>
      </c>
      <c r="G67" s="436" t="s">
        <v>1075</v>
      </c>
      <c r="H67" s="442">
        <v>1</v>
      </c>
      <c r="I67" s="438">
        <v>24</v>
      </c>
      <c r="J67" s="439">
        <v>7733.33</v>
      </c>
      <c r="K67" s="440">
        <v>0</v>
      </c>
      <c r="L67" s="440">
        <v>0</v>
      </c>
      <c r="M67" s="440">
        <v>1776.91</v>
      </c>
      <c r="N67" s="440">
        <v>0</v>
      </c>
      <c r="O67" s="440">
        <v>2389.94</v>
      </c>
      <c r="P67" s="440">
        <f t="shared" si="0"/>
        <v>7120.2999999999993</v>
      </c>
    </row>
    <row r="68" spans="1:16" s="453" customFormat="1" ht="31.5">
      <c r="A68" s="432" t="s">
        <v>406</v>
      </c>
      <c r="B68" s="203" t="s">
        <v>407</v>
      </c>
      <c r="C68" s="433">
        <v>7321319440</v>
      </c>
      <c r="D68" s="434" t="s">
        <v>496</v>
      </c>
      <c r="E68" s="443" t="s">
        <v>414</v>
      </c>
      <c r="F68" s="435">
        <v>223232</v>
      </c>
      <c r="G68" s="436" t="s">
        <v>1075</v>
      </c>
      <c r="H68" s="442">
        <v>1</v>
      </c>
      <c r="I68" s="438">
        <v>12</v>
      </c>
      <c r="J68" s="439">
        <v>2181.6</v>
      </c>
      <c r="K68" s="440">
        <v>0</v>
      </c>
      <c r="L68" s="440">
        <v>0</v>
      </c>
      <c r="M68" s="440">
        <v>872.64</v>
      </c>
      <c r="N68" s="440">
        <v>0</v>
      </c>
      <c r="O68" s="440">
        <v>338.04</v>
      </c>
      <c r="P68" s="440">
        <f t="shared" si="0"/>
        <v>2716.2</v>
      </c>
    </row>
    <row r="69" spans="1:16" s="453" customFormat="1" ht="31.5">
      <c r="A69" s="432" t="s">
        <v>406</v>
      </c>
      <c r="B69" s="203" t="s">
        <v>407</v>
      </c>
      <c r="C69" s="433">
        <v>4810664465</v>
      </c>
      <c r="D69" s="434" t="s">
        <v>498</v>
      </c>
      <c r="E69" s="443" t="s">
        <v>414</v>
      </c>
      <c r="F69" s="435">
        <v>322205</v>
      </c>
      <c r="G69" s="436" t="s">
        <v>1075</v>
      </c>
      <c r="H69" s="442">
        <v>1</v>
      </c>
      <c r="I69" s="438">
        <v>44</v>
      </c>
      <c r="J69" s="439">
        <v>1340.21</v>
      </c>
      <c r="K69" s="440">
        <v>0</v>
      </c>
      <c r="L69" s="440">
        <v>0</v>
      </c>
      <c r="M69" s="440">
        <v>543.29999999999995</v>
      </c>
      <c r="N69" s="440">
        <v>0</v>
      </c>
      <c r="O69" s="440">
        <v>164.42</v>
      </c>
      <c r="P69" s="440">
        <f t="shared" si="0"/>
        <v>1719.09</v>
      </c>
    </row>
    <row r="70" spans="1:16" s="453" customFormat="1" ht="31.5">
      <c r="A70" s="432" t="s">
        <v>406</v>
      </c>
      <c r="B70" s="203" t="s">
        <v>407</v>
      </c>
      <c r="C70" s="433">
        <v>79930263420</v>
      </c>
      <c r="D70" s="434" t="s">
        <v>1035</v>
      </c>
      <c r="E70" s="443" t="s">
        <v>414</v>
      </c>
      <c r="F70" s="435">
        <v>324115</v>
      </c>
      <c r="G70" s="436" t="s">
        <v>1075</v>
      </c>
      <c r="H70" s="442">
        <v>1</v>
      </c>
      <c r="I70" s="438">
        <v>24</v>
      </c>
      <c r="J70" s="439">
        <v>2411.1999999999998</v>
      </c>
      <c r="K70" s="440">
        <v>0</v>
      </c>
      <c r="L70" s="440">
        <v>0</v>
      </c>
      <c r="M70" s="440">
        <v>1302.04</v>
      </c>
      <c r="N70" s="440">
        <v>0</v>
      </c>
      <c r="O70" s="440">
        <v>494.4</v>
      </c>
      <c r="P70" s="440">
        <f t="shared" si="0"/>
        <v>3218.8399999999997</v>
      </c>
    </row>
    <row r="71" spans="1:16" s="454" customFormat="1" ht="31.5">
      <c r="A71" s="432" t="s">
        <v>406</v>
      </c>
      <c r="B71" s="203" t="s">
        <v>407</v>
      </c>
      <c r="C71" s="433">
        <v>10274174421</v>
      </c>
      <c r="D71" s="434" t="s">
        <v>499</v>
      </c>
      <c r="E71" s="443" t="s">
        <v>414</v>
      </c>
      <c r="F71" s="435">
        <v>515110</v>
      </c>
      <c r="G71" s="436" t="s">
        <v>1075</v>
      </c>
      <c r="H71" s="442">
        <v>1</v>
      </c>
      <c r="I71" s="438">
        <v>44</v>
      </c>
      <c r="J71" s="439">
        <v>1258.5999999999999</v>
      </c>
      <c r="K71" s="440">
        <v>0</v>
      </c>
      <c r="L71" s="440">
        <v>0</v>
      </c>
      <c r="M71" s="440">
        <v>332.46</v>
      </c>
      <c r="N71" s="440">
        <v>0</v>
      </c>
      <c r="O71" s="440">
        <v>227.82</v>
      </c>
      <c r="P71" s="440">
        <f t="shared" si="0"/>
        <v>1363.24</v>
      </c>
    </row>
    <row r="72" spans="1:16" s="454" customFormat="1" ht="31.5">
      <c r="A72" s="432" t="s">
        <v>406</v>
      </c>
      <c r="B72" s="203" t="s">
        <v>407</v>
      </c>
      <c r="C72" s="433">
        <v>14581551455</v>
      </c>
      <c r="D72" s="434" t="s">
        <v>500</v>
      </c>
      <c r="E72" s="443" t="s">
        <v>423</v>
      </c>
      <c r="F72" s="435">
        <v>517415</v>
      </c>
      <c r="G72" s="436" t="s">
        <v>1075</v>
      </c>
      <c r="H72" s="442">
        <v>1</v>
      </c>
      <c r="I72" s="438">
        <v>44</v>
      </c>
      <c r="J72" s="439">
        <v>0</v>
      </c>
      <c r="K72" s="440">
        <v>0</v>
      </c>
      <c r="L72" s="440">
        <v>0</v>
      </c>
      <c r="M72" s="440">
        <v>4957.95</v>
      </c>
      <c r="N72" s="440">
        <v>0</v>
      </c>
      <c r="O72" s="440">
        <v>1039.99</v>
      </c>
      <c r="P72" s="440">
        <f t="shared" si="0"/>
        <v>3917.96</v>
      </c>
    </row>
    <row r="73" spans="1:16" s="454" customFormat="1" ht="31.5">
      <c r="A73" s="432" t="s">
        <v>406</v>
      </c>
      <c r="B73" s="203" t="s">
        <v>407</v>
      </c>
      <c r="C73" s="433">
        <v>15859071469</v>
      </c>
      <c r="D73" s="434" t="s">
        <v>501</v>
      </c>
      <c r="E73" s="443" t="s">
        <v>423</v>
      </c>
      <c r="F73" s="435">
        <v>513425</v>
      </c>
      <c r="G73" s="436" t="s">
        <v>1075</v>
      </c>
      <c r="H73" s="442">
        <v>1</v>
      </c>
      <c r="I73" s="438">
        <v>44</v>
      </c>
      <c r="J73" s="439">
        <v>1302</v>
      </c>
      <c r="K73" s="440">
        <v>0</v>
      </c>
      <c r="L73" s="440">
        <v>0</v>
      </c>
      <c r="M73" s="440">
        <v>374.03</v>
      </c>
      <c r="N73" s="440">
        <v>0</v>
      </c>
      <c r="O73" s="440">
        <v>235.47</v>
      </c>
      <c r="P73" s="440">
        <f t="shared" si="0"/>
        <v>1440.56</v>
      </c>
    </row>
    <row r="74" spans="1:16" s="454" customFormat="1" ht="31.5">
      <c r="A74" s="432" t="s">
        <v>406</v>
      </c>
      <c r="B74" s="203" t="s">
        <v>407</v>
      </c>
      <c r="C74" s="433">
        <v>810359421</v>
      </c>
      <c r="D74" s="434" t="s">
        <v>502</v>
      </c>
      <c r="E74" s="443" t="s">
        <v>414</v>
      </c>
      <c r="F74" s="435">
        <v>251605</v>
      </c>
      <c r="G74" s="436" t="s">
        <v>1075</v>
      </c>
      <c r="H74" s="442">
        <v>1</v>
      </c>
      <c r="I74" s="438">
        <v>30</v>
      </c>
      <c r="J74" s="439">
        <v>2319.96</v>
      </c>
      <c r="K74" s="440">
        <v>0</v>
      </c>
      <c r="L74" s="440">
        <v>0</v>
      </c>
      <c r="M74" s="440">
        <v>260.39999999999998</v>
      </c>
      <c r="N74" s="440">
        <v>0</v>
      </c>
      <c r="O74" s="440">
        <v>279.89999999999998</v>
      </c>
      <c r="P74" s="440">
        <f t="shared" si="0"/>
        <v>2300.46</v>
      </c>
    </row>
    <row r="75" spans="1:16" s="454" customFormat="1" ht="31.5">
      <c r="A75" s="432" t="s">
        <v>406</v>
      </c>
      <c r="B75" s="203" t="s">
        <v>407</v>
      </c>
      <c r="C75" s="433">
        <v>6299255420</v>
      </c>
      <c r="D75" s="434" t="s">
        <v>503</v>
      </c>
      <c r="E75" s="443" t="s">
        <v>423</v>
      </c>
      <c r="F75" s="435">
        <v>514320</v>
      </c>
      <c r="G75" s="436" t="s">
        <v>1075</v>
      </c>
      <c r="H75" s="442">
        <v>1</v>
      </c>
      <c r="I75" s="438">
        <v>44</v>
      </c>
      <c r="J75" s="439">
        <v>1302</v>
      </c>
      <c r="K75" s="440">
        <v>0</v>
      </c>
      <c r="L75" s="440">
        <v>0</v>
      </c>
      <c r="M75" s="440">
        <v>260.39999999999998</v>
      </c>
      <c r="N75" s="440">
        <v>0</v>
      </c>
      <c r="O75" s="440">
        <v>225.24</v>
      </c>
      <c r="P75" s="440">
        <f t="shared" si="0"/>
        <v>1337.16</v>
      </c>
    </row>
    <row r="76" spans="1:16" s="454" customFormat="1" ht="31.5">
      <c r="A76" s="432" t="s">
        <v>406</v>
      </c>
      <c r="B76" s="203" t="s">
        <v>407</v>
      </c>
      <c r="C76" s="433">
        <v>5635525490</v>
      </c>
      <c r="D76" s="434" t="s">
        <v>504</v>
      </c>
      <c r="E76" s="443" t="s">
        <v>423</v>
      </c>
      <c r="F76" s="435">
        <v>513425</v>
      </c>
      <c r="G76" s="436" t="s">
        <v>1075</v>
      </c>
      <c r="H76" s="442">
        <v>1</v>
      </c>
      <c r="I76" s="438">
        <v>44</v>
      </c>
      <c r="J76" s="439">
        <v>1302</v>
      </c>
      <c r="K76" s="440">
        <v>0</v>
      </c>
      <c r="L76" s="440">
        <v>0</v>
      </c>
      <c r="M76" s="440">
        <v>260.39999999999998</v>
      </c>
      <c r="N76" s="440">
        <v>0</v>
      </c>
      <c r="O76" s="440">
        <v>225.24</v>
      </c>
      <c r="P76" s="440">
        <f t="shared" si="0"/>
        <v>1337.16</v>
      </c>
    </row>
    <row r="77" spans="1:16" s="454" customFormat="1" ht="15" customHeight="1">
      <c r="A77" s="432" t="s">
        <v>406</v>
      </c>
      <c r="B77" s="203" t="s">
        <v>407</v>
      </c>
      <c r="C77" s="455">
        <v>5217038403</v>
      </c>
      <c r="D77" s="434" t="s">
        <v>505</v>
      </c>
      <c r="E77" s="250">
        <v>2</v>
      </c>
      <c r="F77" s="435">
        <v>322205</v>
      </c>
      <c r="G77" s="436" t="s">
        <v>1075</v>
      </c>
      <c r="H77" s="456">
        <v>1</v>
      </c>
      <c r="I77" s="457">
        <v>44</v>
      </c>
      <c r="J77" s="439">
        <v>1399.45</v>
      </c>
      <c r="K77" s="440">
        <v>0</v>
      </c>
      <c r="L77" s="440">
        <v>0</v>
      </c>
      <c r="M77" s="446">
        <v>770.89</v>
      </c>
      <c r="N77" s="446">
        <v>0</v>
      </c>
      <c r="O77" s="446">
        <v>245.88</v>
      </c>
      <c r="P77" s="446">
        <f t="shared" si="0"/>
        <v>1924.46</v>
      </c>
    </row>
    <row r="78" spans="1:16" s="454" customFormat="1" ht="31.5">
      <c r="A78" s="432" t="s">
        <v>406</v>
      </c>
      <c r="B78" s="203" t="s">
        <v>407</v>
      </c>
      <c r="C78" s="433">
        <v>92120482420</v>
      </c>
      <c r="D78" s="434" t="s">
        <v>506</v>
      </c>
      <c r="E78" s="443" t="s">
        <v>414</v>
      </c>
      <c r="F78" s="452">
        <v>322205</v>
      </c>
      <c r="G78" s="436" t="s">
        <v>1075</v>
      </c>
      <c r="H78" s="442">
        <v>1</v>
      </c>
      <c r="I78" s="438">
        <v>44</v>
      </c>
      <c r="J78" s="439">
        <v>1212.8599999999999</v>
      </c>
      <c r="K78" s="440">
        <v>0</v>
      </c>
      <c r="L78" s="440">
        <v>0</v>
      </c>
      <c r="M78" s="440">
        <v>1068.1099999999999</v>
      </c>
      <c r="N78" s="440">
        <v>0</v>
      </c>
      <c r="O78" s="440">
        <v>258.76</v>
      </c>
      <c r="P78" s="440">
        <f t="shared" ref="P78:P152" si="1">J78+M78+N78-O78</f>
        <v>2022.2099999999998</v>
      </c>
    </row>
    <row r="79" spans="1:16" s="454" customFormat="1" ht="31.5">
      <c r="A79" s="432" t="s">
        <v>406</v>
      </c>
      <c r="B79" s="203" t="s">
        <v>407</v>
      </c>
      <c r="C79" s="447">
        <v>4995622403</v>
      </c>
      <c r="D79" s="450" t="s">
        <v>507</v>
      </c>
      <c r="E79" s="443" t="s">
        <v>414</v>
      </c>
      <c r="F79" s="435">
        <v>322205</v>
      </c>
      <c r="G79" s="436" t="s">
        <v>1075</v>
      </c>
      <c r="H79" s="442">
        <v>1</v>
      </c>
      <c r="I79" s="438">
        <v>44</v>
      </c>
      <c r="J79" s="439">
        <v>695.99</v>
      </c>
      <c r="K79" s="440">
        <v>3096.43</v>
      </c>
      <c r="L79" s="440">
        <v>0</v>
      </c>
      <c r="M79" s="440">
        <v>2516.73</v>
      </c>
      <c r="N79" s="440">
        <v>0</v>
      </c>
      <c r="O79" s="440">
        <v>2516.5500000000002</v>
      </c>
      <c r="P79" s="440">
        <f t="shared" si="1"/>
        <v>696.17000000000007</v>
      </c>
    </row>
    <row r="80" spans="1:16" s="454" customFormat="1" ht="31.5">
      <c r="A80" s="432" t="s">
        <v>406</v>
      </c>
      <c r="B80" s="203" t="s">
        <v>407</v>
      </c>
      <c r="C80" s="447">
        <v>86566539468</v>
      </c>
      <c r="D80" s="450" t="s">
        <v>508</v>
      </c>
      <c r="E80" s="443" t="s">
        <v>423</v>
      </c>
      <c r="F80" s="435">
        <v>411010</v>
      </c>
      <c r="G80" s="436" t="s">
        <v>1075</v>
      </c>
      <c r="H80" s="442">
        <v>1</v>
      </c>
      <c r="I80" s="438">
        <v>44</v>
      </c>
      <c r="J80" s="439">
        <v>364.98</v>
      </c>
      <c r="K80" s="440">
        <v>0</v>
      </c>
      <c r="L80" s="440">
        <v>0</v>
      </c>
      <c r="M80" s="440">
        <v>1824.57</v>
      </c>
      <c r="N80" s="440">
        <v>0</v>
      </c>
      <c r="O80" s="440">
        <v>1567.64</v>
      </c>
      <c r="P80" s="440">
        <f t="shared" si="1"/>
        <v>621.91000000000008</v>
      </c>
    </row>
    <row r="81" spans="1:16" s="454" customFormat="1" ht="31.5">
      <c r="A81" s="432" t="s">
        <v>406</v>
      </c>
      <c r="B81" s="203" t="s">
        <v>407</v>
      </c>
      <c r="C81" s="433">
        <v>3825030407</v>
      </c>
      <c r="D81" s="434" t="s">
        <v>509</v>
      </c>
      <c r="E81" s="443" t="s">
        <v>414</v>
      </c>
      <c r="F81" s="435">
        <v>515205</v>
      </c>
      <c r="G81" s="436" t="s">
        <v>1075</v>
      </c>
      <c r="H81" s="442">
        <v>1</v>
      </c>
      <c r="I81" s="438">
        <v>44</v>
      </c>
      <c r="J81" s="439">
        <v>446.74</v>
      </c>
      <c r="K81" s="440">
        <v>2154.5</v>
      </c>
      <c r="L81" s="440">
        <v>0</v>
      </c>
      <c r="M81" s="440">
        <v>1857.38</v>
      </c>
      <c r="N81" s="440">
        <v>0</v>
      </c>
      <c r="O81" s="440">
        <v>1627.57</v>
      </c>
      <c r="P81" s="440">
        <f t="shared" si="1"/>
        <v>676.55</v>
      </c>
    </row>
    <row r="82" spans="1:16" s="454" customFormat="1" ht="31.5">
      <c r="A82" s="432" t="s">
        <v>406</v>
      </c>
      <c r="B82" s="203" t="s">
        <v>407</v>
      </c>
      <c r="C82" s="433">
        <v>6346714481</v>
      </c>
      <c r="D82" s="434" t="s">
        <v>510</v>
      </c>
      <c r="E82" s="250">
        <v>2</v>
      </c>
      <c r="F82" s="435">
        <v>322205</v>
      </c>
      <c r="G82" s="436" t="s">
        <v>1075</v>
      </c>
      <c r="H82" s="456">
        <v>1</v>
      </c>
      <c r="I82" s="457">
        <v>44</v>
      </c>
      <c r="J82" s="439">
        <v>1399.45</v>
      </c>
      <c r="K82" s="440">
        <v>0</v>
      </c>
      <c r="L82" s="440">
        <v>0</v>
      </c>
      <c r="M82" s="440">
        <v>612.5</v>
      </c>
      <c r="N82" s="440">
        <v>0</v>
      </c>
      <c r="O82" s="440">
        <v>241.81</v>
      </c>
      <c r="P82" s="440">
        <f t="shared" si="1"/>
        <v>1770.14</v>
      </c>
    </row>
    <row r="83" spans="1:16" s="454" customFormat="1" ht="31.5">
      <c r="A83" s="432" t="s">
        <v>406</v>
      </c>
      <c r="B83" s="203" t="s">
        <v>407</v>
      </c>
      <c r="C83" s="458">
        <v>10505042401</v>
      </c>
      <c r="D83" s="450" t="s">
        <v>511</v>
      </c>
      <c r="E83" s="443" t="s">
        <v>414</v>
      </c>
      <c r="F83" s="435">
        <v>322205</v>
      </c>
      <c r="G83" s="436" t="s">
        <v>1075</v>
      </c>
      <c r="H83" s="442">
        <v>1</v>
      </c>
      <c r="I83" s="438">
        <v>44</v>
      </c>
      <c r="J83" s="439">
        <v>1352.8</v>
      </c>
      <c r="K83" s="440">
        <v>0</v>
      </c>
      <c r="L83" s="440">
        <v>0</v>
      </c>
      <c r="M83" s="440">
        <v>863.13</v>
      </c>
      <c r="N83" s="440">
        <v>0</v>
      </c>
      <c r="O83" s="440">
        <v>252.77</v>
      </c>
      <c r="P83" s="440">
        <f t="shared" si="1"/>
        <v>1963.1599999999999</v>
      </c>
    </row>
    <row r="84" spans="1:16" s="454" customFormat="1" ht="17.25" customHeight="1">
      <c r="A84" s="432" t="s">
        <v>406</v>
      </c>
      <c r="B84" s="203" t="s">
        <v>407</v>
      </c>
      <c r="C84" s="433">
        <v>7538262407</v>
      </c>
      <c r="D84" s="434" t="s">
        <v>512</v>
      </c>
      <c r="E84" s="443" t="s">
        <v>414</v>
      </c>
      <c r="F84" s="435">
        <v>223405</v>
      </c>
      <c r="G84" s="436" t="s">
        <v>1075</v>
      </c>
      <c r="H84" s="442">
        <v>1</v>
      </c>
      <c r="I84" s="438">
        <v>26</v>
      </c>
      <c r="J84" s="439">
        <v>3742.45</v>
      </c>
      <c r="K84" s="440">
        <v>0</v>
      </c>
      <c r="L84" s="440">
        <v>0</v>
      </c>
      <c r="M84" s="440">
        <v>2055.34</v>
      </c>
      <c r="N84" s="440">
        <v>0</v>
      </c>
      <c r="O84" s="440">
        <v>1144.8</v>
      </c>
      <c r="P84" s="440">
        <f t="shared" si="1"/>
        <v>4652.99</v>
      </c>
    </row>
    <row r="85" spans="1:16" s="453" customFormat="1" ht="31.5">
      <c r="A85" s="432" t="s">
        <v>406</v>
      </c>
      <c r="B85" s="203" t="s">
        <v>407</v>
      </c>
      <c r="C85" s="433">
        <v>3360673484</v>
      </c>
      <c r="D85" s="434" t="s">
        <v>513</v>
      </c>
      <c r="E85" s="443" t="s">
        <v>414</v>
      </c>
      <c r="F85" s="435">
        <v>322205</v>
      </c>
      <c r="G85" s="436" t="s">
        <v>1075</v>
      </c>
      <c r="H85" s="442">
        <v>1</v>
      </c>
      <c r="I85" s="438">
        <v>44</v>
      </c>
      <c r="J85" s="439">
        <v>1166.21</v>
      </c>
      <c r="K85" s="440">
        <v>0</v>
      </c>
      <c r="L85" s="440">
        <v>0</v>
      </c>
      <c r="M85" s="440">
        <v>1190.78</v>
      </c>
      <c r="N85" s="440">
        <v>0</v>
      </c>
      <c r="O85" s="440">
        <v>637.80999999999995</v>
      </c>
      <c r="P85" s="440">
        <f t="shared" si="1"/>
        <v>1719.1799999999998</v>
      </c>
    </row>
    <row r="86" spans="1:16" s="444" customFormat="1" ht="31.5">
      <c r="A86" s="432" t="s">
        <v>406</v>
      </c>
      <c r="B86" s="203" t="s">
        <v>407</v>
      </c>
      <c r="C86" s="433">
        <v>8493083488</v>
      </c>
      <c r="D86" s="434" t="s">
        <v>514</v>
      </c>
      <c r="E86" s="443" t="s">
        <v>414</v>
      </c>
      <c r="F86" s="435">
        <v>223232</v>
      </c>
      <c r="G86" s="436" t="s">
        <v>1075</v>
      </c>
      <c r="H86" s="442">
        <v>1</v>
      </c>
      <c r="I86" s="438">
        <v>12</v>
      </c>
      <c r="J86" s="439">
        <v>1745.28</v>
      </c>
      <c r="K86" s="440">
        <v>0</v>
      </c>
      <c r="L86" s="440">
        <v>0</v>
      </c>
      <c r="M86" s="440">
        <v>1512.58</v>
      </c>
      <c r="N86" s="440">
        <v>0</v>
      </c>
      <c r="O86" s="440">
        <v>1055.48</v>
      </c>
      <c r="P86" s="440">
        <f t="shared" si="1"/>
        <v>2202.3799999999997</v>
      </c>
    </row>
    <row r="87" spans="1:16" s="444" customFormat="1" ht="31.5">
      <c r="A87" s="432" t="s">
        <v>406</v>
      </c>
      <c r="B87" s="203" t="s">
        <v>407</v>
      </c>
      <c r="C87" s="433">
        <v>39140016404</v>
      </c>
      <c r="D87" s="434" t="s">
        <v>515</v>
      </c>
      <c r="E87" s="443" t="s">
        <v>410</v>
      </c>
      <c r="F87" s="435">
        <v>131205</v>
      </c>
      <c r="G87" s="436" t="s">
        <v>1075</v>
      </c>
      <c r="H87" s="442">
        <v>1</v>
      </c>
      <c r="I87" s="438">
        <v>44</v>
      </c>
      <c r="J87" s="439">
        <v>18000</v>
      </c>
      <c r="K87" s="440">
        <v>0</v>
      </c>
      <c r="L87" s="440">
        <v>0</v>
      </c>
      <c r="M87" s="440">
        <v>26318.33</v>
      </c>
      <c r="N87" s="440">
        <v>0</v>
      </c>
      <c r="O87" s="440">
        <v>11972.17</v>
      </c>
      <c r="P87" s="440">
        <f t="shared" si="1"/>
        <v>32346.160000000003</v>
      </c>
    </row>
    <row r="88" spans="1:16" s="444" customFormat="1" ht="31.5">
      <c r="A88" s="432" t="s">
        <v>406</v>
      </c>
      <c r="B88" s="203" t="s">
        <v>407</v>
      </c>
      <c r="C88" s="433">
        <v>10751312436</v>
      </c>
      <c r="D88" s="434" t="s">
        <v>517</v>
      </c>
      <c r="E88" s="443" t="s">
        <v>414</v>
      </c>
      <c r="F88" s="435">
        <v>223505</v>
      </c>
      <c r="G88" s="436" t="s">
        <v>1075</v>
      </c>
      <c r="H88" s="442">
        <v>1</v>
      </c>
      <c r="I88" s="438">
        <v>40</v>
      </c>
      <c r="J88" s="439">
        <v>2354</v>
      </c>
      <c r="K88" s="440">
        <v>0</v>
      </c>
      <c r="L88" s="440">
        <v>0</v>
      </c>
      <c r="M88" s="440">
        <v>622.94000000000005</v>
      </c>
      <c r="N88" s="440">
        <v>129.47</v>
      </c>
      <c r="O88" s="440">
        <v>288.95</v>
      </c>
      <c r="P88" s="440">
        <f t="shared" si="1"/>
        <v>2817.46</v>
      </c>
    </row>
    <row r="89" spans="1:16" s="444" customFormat="1" ht="31.5">
      <c r="A89" s="432" t="s">
        <v>406</v>
      </c>
      <c r="B89" s="203" t="s">
        <v>407</v>
      </c>
      <c r="C89" s="433">
        <v>72804416453</v>
      </c>
      <c r="D89" s="434" t="s">
        <v>518</v>
      </c>
      <c r="E89" s="443" t="s">
        <v>423</v>
      </c>
      <c r="F89" s="435">
        <v>514320</v>
      </c>
      <c r="G89" s="436" t="s">
        <v>1075</v>
      </c>
      <c r="H89" s="442">
        <v>1</v>
      </c>
      <c r="I89" s="438">
        <v>44</v>
      </c>
      <c r="J89" s="439">
        <v>1302</v>
      </c>
      <c r="K89" s="440">
        <v>0</v>
      </c>
      <c r="L89" s="440">
        <v>0</v>
      </c>
      <c r="M89" s="440">
        <v>274.60000000000002</v>
      </c>
      <c r="N89" s="440">
        <v>0</v>
      </c>
      <c r="O89" s="440">
        <v>148.4</v>
      </c>
      <c r="P89" s="440">
        <f t="shared" si="1"/>
        <v>1428.1999999999998</v>
      </c>
    </row>
    <row r="90" spans="1:16" s="444" customFormat="1" ht="31.5">
      <c r="A90" s="432" t="s">
        <v>406</v>
      </c>
      <c r="B90" s="203" t="s">
        <v>407</v>
      </c>
      <c r="C90" s="433">
        <v>46543214899</v>
      </c>
      <c r="D90" s="434" t="s">
        <v>519</v>
      </c>
      <c r="E90" s="443" t="s">
        <v>423</v>
      </c>
      <c r="F90" s="435">
        <v>422105</v>
      </c>
      <c r="G90" s="436" t="s">
        <v>1075</v>
      </c>
      <c r="H90" s="442">
        <v>2</v>
      </c>
      <c r="I90" s="438">
        <v>44</v>
      </c>
      <c r="J90" s="439">
        <v>1302</v>
      </c>
      <c r="K90" s="440">
        <v>0</v>
      </c>
      <c r="L90" s="440">
        <v>0</v>
      </c>
      <c r="M90" s="440">
        <v>260.39999999999998</v>
      </c>
      <c r="N90" s="440">
        <v>0</v>
      </c>
      <c r="O90" s="440">
        <v>225.24</v>
      </c>
      <c r="P90" s="440">
        <f t="shared" si="1"/>
        <v>1337.16</v>
      </c>
    </row>
    <row r="91" spans="1:16" s="454" customFormat="1" ht="31.5">
      <c r="A91" s="432" t="s">
        <v>406</v>
      </c>
      <c r="B91" s="203" t="s">
        <v>407</v>
      </c>
      <c r="C91" s="433">
        <v>2562493427</v>
      </c>
      <c r="D91" s="434" t="s">
        <v>520</v>
      </c>
      <c r="E91" s="443" t="s">
        <v>414</v>
      </c>
      <c r="F91" s="435">
        <v>324115</v>
      </c>
      <c r="G91" s="436" t="s">
        <v>1075</v>
      </c>
      <c r="H91" s="442">
        <v>1</v>
      </c>
      <c r="I91" s="438">
        <v>24</v>
      </c>
      <c r="J91" s="439">
        <v>160.75</v>
      </c>
      <c r="K91" s="440">
        <v>4054.23</v>
      </c>
      <c r="L91" s="440">
        <v>0</v>
      </c>
      <c r="M91" s="440">
        <v>5449.01</v>
      </c>
      <c r="N91" s="440">
        <v>0</v>
      </c>
      <c r="O91" s="440">
        <v>4676.1899999999996</v>
      </c>
      <c r="P91" s="440">
        <f t="shared" si="1"/>
        <v>933.57000000000062</v>
      </c>
    </row>
    <row r="92" spans="1:16" s="454" customFormat="1" ht="31.5">
      <c r="A92" s="432" t="s">
        <v>406</v>
      </c>
      <c r="B92" s="203" t="s">
        <v>407</v>
      </c>
      <c r="C92" s="433">
        <v>11233574477</v>
      </c>
      <c r="D92" s="434" t="s">
        <v>521</v>
      </c>
      <c r="E92" s="443" t="s">
        <v>414</v>
      </c>
      <c r="F92" s="435">
        <v>223232</v>
      </c>
      <c r="G92" s="436" t="s">
        <v>1075</v>
      </c>
      <c r="H92" s="442">
        <v>1</v>
      </c>
      <c r="I92" s="438">
        <v>12</v>
      </c>
      <c r="J92" s="439">
        <v>2181.6</v>
      </c>
      <c r="K92" s="440">
        <v>0</v>
      </c>
      <c r="L92" s="440">
        <v>0</v>
      </c>
      <c r="M92" s="440">
        <v>872.64</v>
      </c>
      <c r="N92" s="440">
        <v>0</v>
      </c>
      <c r="O92" s="440">
        <v>338.04</v>
      </c>
      <c r="P92" s="440">
        <f t="shared" si="1"/>
        <v>2716.2</v>
      </c>
    </row>
    <row r="93" spans="1:16" s="454" customFormat="1" ht="31.5">
      <c r="A93" s="432" t="s">
        <v>406</v>
      </c>
      <c r="B93" s="203" t="s">
        <v>407</v>
      </c>
      <c r="C93" s="433">
        <v>4492125485</v>
      </c>
      <c r="D93" s="434" t="s">
        <v>522</v>
      </c>
      <c r="E93" s="250">
        <v>2</v>
      </c>
      <c r="F93" s="435">
        <v>322205</v>
      </c>
      <c r="G93" s="436" t="s">
        <v>1075</v>
      </c>
      <c r="H93" s="456">
        <v>1</v>
      </c>
      <c r="I93" s="457">
        <v>44</v>
      </c>
      <c r="J93" s="439">
        <v>1399.45</v>
      </c>
      <c r="K93" s="440">
        <v>0</v>
      </c>
      <c r="L93" s="440">
        <v>0</v>
      </c>
      <c r="M93" s="440">
        <v>680.37</v>
      </c>
      <c r="N93" s="440">
        <v>0</v>
      </c>
      <c r="O93" s="440">
        <v>157.84</v>
      </c>
      <c r="P93" s="440">
        <f t="shared" si="1"/>
        <v>1921.9800000000002</v>
      </c>
    </row>
    <row r="94" spans="1:16" s="454" customFormat="1" ht="31.5">
      <c r="A94" s="432" t="s">
        <v>406</v>
      </c>
      <c r="B94" s="203" t="s">
        <v>407</v>
      </c>
      <c r="C94" s="433">
        <v>2546359460</v>
      </c>
      <c r="D94" s="434" t="s">
        <v>523</v>
      </c>
      <c r="E94" s="443" t="s">
        <v>423</v>
      </c>
      <c r="F94" s="435">
        <v>782320</v>
      </c>
      <c r="G94" s="436" t="s">
        <v>1075</v>
      </c>
      <c r="H94" s="442">
        <v>1</v>
      </c>
      <c r="I94" s="438">
        <v>44</v>
      </c>
      <c r="J94" s="439">
        <v>1627.5</v>
      </c>
      <c r="K94" s="440">
        <v>0</v>
      </c>
      <c r="L94" s="440">
        <v>0</v>
      </c>
      <c r="M94" s="440">
        <v>483.51</v>
      </c>
      <c r="N94" s="440">
        <v>0</v>
      </c>
      <c r="O94" s="440">
        <v>203.01</v>
      </c>
      <c r="P94" s="440">
        <f t="shared" si="1"/>
        <v>1908.0000000000002</v>
      </c>
    </row>
    <row r="95" spans="1:16" s="454" customFormat="1" ht="31.5">
      <c r="A95" s="432" t="s">
        <v>406</v>
      </c>
      <c r="B95" s="203" t="s">
        <v>407</v>
      </c>
      <c r="C95" s="447">
        <v>6662742406</v>
      </c>
      <c r="D95" s="450" t="s">
        <v>524</v>
      </c>
      <c r="E95" s="443" t="s">
        <v>410</v>
      </c>
      <c r="F95" s="435">
        <v>225125</v>
      </c>
      <c r="G95" s="436" t="s">
        <v>1075</v>
      </c>
      <c r="H95" s="442">
        <v>1</v>
      </c>
      <c r="I95" s="438">
        <v>24</v>
      </c>
      <c r="J95" s="439">
        <v>9000</v>
      </c>
      <c r="K95" s="440">
        <v>0</v>
      </c>
      <c r="L95" s="440">
        <v>0</v>
      </c>
      <c r="M95" s="440">
        <v>7284.59</v>
      </c>
      <c r="N95" s="440">
        <v>0</v>
      </c>
      <c r="O95" s="440">
        <v>4629.1899999999996</v>
      </c>
      <c r="P95" s="440">
        <f t="shared" si="1"/>
        <v>11655.400000000001</v>
      </c>
    </row>
    <row r="96" spans="1:16" s="454" customFormat="1" ht="31.5">
      <c r="A96" s="432" t="s">
        <v>406</v>
      </c>
      <c r="B96" s="203" t="s">
        <v>407</v>
      </c>
      <c r="C96" s="433">
        <v>6315436439</v>
      </c>
      <c r="D96" s="434" t="s">
        <v>525</v>
      </c>
      <c r="E96" s="443" t="s">
        <v>414</v>
      </c>
      <c r="F96" s="435">
        <v>322205</v>
      </c>
      <c r="G96" s="436" t="s">
        <v>1075</v>
      </c>
      <c r="H96" s="442">
        <v>1</v>
      </c>
      <c r="I96" s="438">
        <v>44</v>
      </c>
      <c r="J96" s="439">
        <v>1399.45</v>
      </c>
      <c r="K96" s="440">
        <v>0</v>
      </c>
      <c r="L96" s="440">
        <v>0</v>
      </c>
      <c r="M96" s="440">
        <v>775.69</v>
      </c>
      <c r="N96" s="440">
        <v>0</v>
      </c>
      <c r="O96" s="440">
        <v>249.96</v>
      </c>
      <c r="P96" s="440">
        <f t="shared" si="1"/>
        <v>1925.1800000000003</v>
      </c>
    </row>
    <row r="97" spans="1:16" s="454" customFormat="1" ht="31.5">
      <c r="A97" s="432" t="s">
        <v>406</v>
      </c>
      <c r="B97" s="203" t="s">
        <v>407</v>
      </c>
      <c r="C97" s="433">
        <v>10560715404</v>
      </c>
      <c r="D97" s="434" t="s">
        <v>526</v>
      </c>
      <c r="E97" s="443" t="s">
        <v>414</v>
      </c>
      <c r="F97" s="435">
        <v>223232</v>
      </c>
      <c r="G97" s="436" t="s">
        <v>1075</v>
      </c>
      <c r="H97" s="442">
        <v>1</v>
      </c>
      <c r="I97" s="438">
        <v>12</v>
      </c>
      <c r="J97" s="439">
        <v>654.48</v>
      </c>
      <c r="K97" s="440">
        <v>3507.86</v>
      </c>
      <c r="L97" s="440">
        <v>0</v>
      </c>
      <c r="M97" s="440">
        <v>3112.42</v>
      </c>
      <c r="N97" s="440">
        <v>0</v>
      </c>
      <c r="O97" s="440">
        <v>2929.27</v>
      </c>
      <c r="P97" s="440">
        <f t="shared" si="1"/>
        <v>837.63000000000011</v>
      </c>
    </row>
    <row r="98" spans="1:16" s="454" customFormat="1" ht="31.5">
      <c r="A98" s="432" t="s">
        <v>406</v>
      </c>
      <c r="B98" s="203" t="s">
        <v>407</v>
      </c>
      <c r="C98" s="433">
        <v>11297041496</v>
      </c>
      <c r="D98" s="434" t="s">
        <v>527</v>
      </c>
      <c r="E98" s="443" t="s">
        <v>414</v>
      </c>
      <c r="F98" s="435">
        <v>223710</v>
      </c>
      <c r="G98" s="436" t="s">
        <v>1075</v>
      </c>
      <c r="H98" s="442">
        <v>1</v>
      </c>
      <c r="I98" s="438">
        <v>40</v>
      </c>
      <c r="J98" s="439">
        <v>2808</v>
      </c>
      <c r="K98" s="440">
        <v>0</v>
      </c>
      <c r="L98" s="440">
        <v>0</v>
      </c>
      <c r="M98" s="440">
        <v>260.39999999999998</v>
      </c>
      <c r="N98" s="440">
        <v>0</v>
      </c>
      <c r="O98" s="440">
        <v>394.66</v>
      </c>
      <c r="P98" s="440">
        <f t="shared" si="1"/>
        <v>2673.7400000000002</v>
      </c>
    </row>
    <row r="99" spans="1:16" s="454" customFormat="1" ht="31.5">
      <c r="A99" s="432" t="s">
        <v>406</v>
      </c>
      <c r="B99" s="203" t="s">
        <v>407</v>
      </c>
      <c r="C99" s="433">
        <v>70306823438</v>
      </c>
      <c r="D99" s="434" t="s">
        <v>529</v>
      </c>
      <c r="E99" s="443" t="s">
        <v>414</v>
      </c>
      <c r="F99" s="435">
        <v>223232</v>
      </c>
      <c r="G99" s="436" t="s">
        <v>1075</v>
      </c>
      <c r="H99" s="442">
        <v>1</v>
      </c>
      <c r="I99" s="438">
        <v>12</v>
      </c>
      <c r="J99" s="439">
        <v>2181.6</v>
      </c>
      <c r="K99" s="440">
        <v>0</v>
      </c>
      <c r="L99" s="440">
        <v>0</v>
      </c>
      <c r="M99" s="440">
        <v>872.64</v>
      </c>
      <c r="N99" s="440">
        <v>0</v>
      </c>
      <c r="O99" s="440">
        <v>338.04</v>
      </c>
      <c r="P99" s="440">
        <f t="shared" si="1"/>
        <v>2716.2</v>
      </c>
    </row>
    <row r="100" spans="1:16" s="454" customFormat="1" ht="31.5">
      <c r="A100" s="432" t="s">
        <v>406</v>
      </c>
      <c r="B100" s="203" t="s">
        <v>407</v>
      </c>
      <c r="C100" s="433">
        <v>13635988480</v>
      </c>
      <c r="D100" s="434" t="s">
        <v>530</v>
      </c>
      <c r="E100" s="443" t="s">
        <v>423</v>
      </c>
      <c r="F100" s="435">
        <v>252545</v>
      </c>
      <c r="G100" s="436" t="s">
        <v>1075</v>
      </c>
      <c r="H100" s="442">
        <v>1</v>
      </c>
      <c r="I100" s="438">
        <v>44</v>
      </c>
      <c r="J100" s="439">
        <v>2793.25</v>
      </c>
      <c r="K100" s="440">
        <v>0</v>
      </c>
      <c r="L100" s="440">
        <v>0</v>
      </c>
      <c r="M100" s="440">
        <v>260.39999999999998</v>
      </c>
      <c r="N100" s="440">
        <v>0</v>
      </c>
      <c r="O100" s="440">
        <v>391.62</v>
      </c>
      <c r="P100" s="440">
        <f t="shared" si="1"/>
        <v>2662.03</v>
      </c>
    </row>
    <row r="101" spans="1:16" s="454" customFormat="1" ht="15" customHeight="1">
      <c r="A101" s="432" t="s">
        <v>406</v>
      </c>
      <c r="B101" s="203" t="s">
        <v>407</v>
      </c>
      <c r="C101" s="433">
        <v>70811055485</v>
      </c>
      <c r="D101" s="434" t="s">
        <v>532</v>
      </c>
      <c r="E101" s="443" t="s">
        <v>414</v>
      </c>
      <c r="F101" s="435">
        <v>322205</v>
      </c>
      <c r="G101" s="436" t="s">
        <v>1075</v>
      </c>
      <c r="H101" s="442">
        <v>1</v>
      </c>
      <c r="I101" s="438">
        <v>44</v>
      </c>
      <c r="J101" s="439">
        <v>1399.45</v>
      </c>
      <c r="K101" s="440">
        <v>0</v>
      </c>
      <c r="L101" s="440">
        <v>0</v>
      </c>
      <c r="M101" s="440">
        <v>681</v>
      </c>
      <c r="N101" s="440">
        <v>0</v>
      </c>
      <c r="O101" s="440">
        <v>243.17</v>
      </c>
      <c r="P101" s="440">
        <f t="shared" si="1"/>
        <v>1837.2799999999997</v>
      </c>
    </row>
    <row r="102" spans="1:16" s="454" customFormat="1" ht="31.5">
      <c r="A102" s="432" t="s">
        <v>406</v>
      </c>
      <c r="B102" s="203" t="s">
        <v>407</v>
      </c>
      <c r="C102" s="433">
        <v>98694910497</v>
      </c>
      <c r="D102" s="434" t="s">
        <v>533</v>
      </c>
      <c r="E102" s="443" t="s">
        <v>414</v>
      </c>
      <c r="F102" s="435">
        <v>322205</v>
      </c>
      <c r="G102" s="436" t="s">
        <v>1075</v>
      </c>
      <c r="H102" s="442">
        <v>1</v>
      </c>
      <c r="I102" s="438">
        <v>44</v>
      </c>
      <c r="J102" s="439">
        <v>1399.45</v>
      </c>
      <c r="K102" s="440">
        <v>0</v>
      </c>
      <c r="L102" s="440">
        <v>0</v>
      </c>
      <c r="M102" s="440">
        <v>870.85</v>
      </c>
      <c r="N102" s="440">
        <v>0</v>
      </c>
      <c r="O102" s="440">
        <v>256.75</v>
      </c>
      <c r="P102" s="440">
        <f t="shared" si="1"/>
        <v>2013.5500000000002</v>
      </c>
    </row>
    <row r="103" spans="1:16" s="453" customFormat="1" ht="31.5">
      <c r="A103" s="432" t="s">
        <v>406</v>
      </c>
      <c r="B103" s="203" t="s">
        <v>407</v>
      </c>
      <c r="C103" s="433">
        <v>70315023490</v>
      </c>
      <c r="D103" s="434" t="s">
        <v>534</v>
      </c>
      <c r="E103" s="443" t="s">
        <v>423</v>
      </c>
      <c r="F103" s="435">
        <v>517415</v>
      </c>
      <c r="G103" s="436" t="s">
        <v>1075</v>
      </c>
      <c r="H103" s="442">
        <v>1</v>
      </c>
      <c r="I103" s="438">
        <v>44</v>
      </c>
      <c r="J103" s="439">
        <v>694.4</v>
      </c>
      <c r="K103" s="440">
        <v>0</v>
      </c>
      <c r="L103" s="440">
        <v>0</v>
      </c>
      <c r="M103" s="440">
        <v>1400.27</v>
      </c>
      <c r="N103" s="440">
        <v>0</v>
      </c>
      <c r="O103" s="440">
        <v>1109.21</v>
      </c>
      <c r="P103" s="440">
        <f t="shared" si="1"/>
        <v>985.46</v>
      </c>
    </row>
    <row r="104" spans="1:16" s="453" customFormat="1" ht="31.5">
      <c r="A104" s="432" t="s">
        <v>406</v>
      </c>
      <c r="B104" s="203" t="s">
        <v>407</v>
      </c>
      <c r="C104" s="433">
        <v>1343233437</v>
      </c>
      <c r="D104" s="434" t="s">
        <v>535</v>
      </c>
      <c r="E104" s="443" t="s">
        <v>410</v>
      </c>
      <c r="F104" s="435">
        <v>131205</v>
      </c>
      <c r="G104" s="436" t="s">
        <v>1075</v>
      </c>
      <c r="H104" s="442">
        <v>1</v>
      </c>
      <c r="I104" s="438">
        <v>24</v>
      </c>
      <c r="J104" s="439">
        <v>8000</v>
      </c>
      <c r="K104" s="440">
        <v>0</v>
      </c>
      <c r="L104" s="440">
        <v>0</v>
      </c>
      <c r="M104" s="440">
        <v>3355.8</v>
      </c>
      <c r="N104" s="440">
        <v>0</v>
      </c>
      <c r="O104" s="440">
        <v>3912.44</v>
      </c>
      <c r="P104" s="440">
        <f t="shared" si="1"/>
        <v>7443.3599999999988</v>
      </c>
    </row>
    <row r="105" spans="1:16" s="453" customFormat="1" ht="31.5">
      <c r="A105" s="432" t="s">
        <v>406</v>
      </c>
      <c r="B105" s="203" t="s">
        <v>407</v>
      </c>
      <c r="C105" s="433">
        <v>3545645444</v>
      </c>
      <c r="D105" s="434" t="s">
        <v>536</v>
      </c>
      <c r="E105" s="443" t="s">
        <v>410</v>
      </c>
      <c r="F105" s="435">
        <v>225124</v>
      </c>
      <c r="G105" s="436" t="s">
        <v>1075</v>
      </c>
      <c r="H105" s="442">
        <v>1</v>
      </c>
      <c r="I105" s="438">
        <v>24</v>
      </c>
      <c r="J105" s="439">
        <v>8000</v>
      </c>
      <c r="K105" s="440">
        <v>0</v>
      </c>
      <c r="L105" s="440">
        <v>0</v>
      </c>
      <c r="M105" s="440">
        <v>2325.5</v>
      </c>
      <c r="N105" s="440">
        <v>0</v>
      </c>
      <c r="O105" s="440">
        <v>2457.73</v>
      </c>
      <c r="P105" s="440">
        <f t="shared" si="1"/>
        <v>7867.77</v>
      </c>
    </row>
    <row r="106" spans="1:16" s="453" customFormat="1" ht="31.5">
      <c r="A106" s="432" t="s">
        <v>406</v>
      </c>
      <c r="B106" s="203" t="s">
        <v>407</v>
      </c>
      <c r="C106" s="433">
        <v>2693094461</v>
      </c>
      <c r="D106" s="434" t="s">
        <v>537</v>
      </c>
      <c r="E106" s="443" t="s">
        <v>414</v>
      </c>
      <c r="F106" s="435">
        <v>223505</v>
      </c>
      <c r="G106" s="436" t="s">
        <v>1075</v>
      </c>
      <c r="H106" s="442">
        <v>1</v>
      </c>
      <c r="I106" s="438">
        <v>40</v>
      </c>
      <c r="J106" s="439">
        <v>2996</v>
      </c>
      <c r="K106" s="440">
        <v>0</v>
      </c>
      <c r="L106" s="440">
        <v>0</v>
      </c>
      <c r="M106" s="440">
        <v>672.07</v>
      </c>
      <c r="N106" s="440">
        <v>0</v>
      </c>
      <c r="O106" s="440">
        <v>388.13</v>
      </c>
      <c r="P106" s="440">
        <f t="shared" si="1"/>
        <v>3279.94</v>
      </c>
    </row>
    <row r="107" spans="1:16" s="453" customFormat="1" ht="31.5">
      <c r="A107" s="432" t="s">
        <v>406</v>
      </c>
      <c r="B107" s="203" t="s">
        <v>407</v>
      </c>
      <c r="C107" s="433">
        <v>43139019300</v>
      </c>
      <c r="D107" s="434" t="s">
        <v>538</v>
      </c>
      <c r="E107" s="443" t="s">
        <v>414</v>
      </c>
      <c r="F107" s="435">
        <v>223505</v>
      </c>
      <c r="G107" s="436" t="s">
        <v>1075</v>
      </c>
      <c r="H107" s="442">
        <v>1</v>
      </c>
      <c r="I107" s="438">
        <v>40</v>
      </c>
      <c r="J107" s="439">
        <v>2354</v>
      </c>
      <c r="K107" s="440">
        <v>0</v>
      </c>
      <c r="L107" s="440">
        <v>0</v>
      </c>
      <c r="M107" s="440">
        <v>576.54999999999995</v>
      </c>
      <c r="N107" s="440">
        <v>129.47</v>
      </c>
      <c r="O107" s="440">
        <v>281.66000000000003</v>
      </c>
      <c r="P107" s="440">
        <f t="shared" si="1"/>
        <v>2778.36</v>
      </c>
    </row>
    <row r="108" spans="1:16" s="453" customFormat="1" ht="31.5">
      <c r="A108" s="432" t="s">
        <v>406</v>
      </c>
      <c r="B108" s="203" t="s">
        <v>407</v>
      </c>
      <c r="C108" s="433">
        <v>3321578492</v>
      </c>
      <c r="D108" s="434" t="s">
        <v>539</v>
      </c>
      <c r="E108" s="443" t="s">
        <v>423</v>
      </c>
      <c r="F108" s="435">
        <v>517415</v>
      </c>
      <c r="G108" s="436" t="s">
        <v>1075</v>
      </c>
      <c r="H108" s="442">
        <v>1</v>
      </c>
      <c r="I108" s="438">
        <v>44</v>
      </c>
      <c r="J108" s="439">
        <v>1302</v>
      </c>
      <c r="K108" s="440">
        <v>0</v>
      </c>
      <c r="L108" s="440">
        <v>0</v>
      </c>
      <c r="M108" s="440">
        <v>459.25</v>
      </c>
      <c r="N108" s="440">
        <v>0</v>
      </c>
      <c r="O108" s="440">
        <v>165.02</v>
      </c>
      <c r="P108" s="440">
        <f t="shared" si="1"/>
        <v>1596.23</v>
      </c>
    </row>
    <row r="109" spans="1:16" s="453" customFormat="1" ht="31.5">
      <c r="A109" s="432" t="s">
        <v>406</v>
      </c>
      <c r="B109" s="203" t="s">
        <v>407</v>
      </c>
      <c r="C109" s="433">
        <v>13787023445</v>
      </c>
      <c r="D109" s="434" t="s">
        <v>1078</v>
      </c>
      <c r="E109" s="443" t="s">
        <v>423</v>
      </c>
      <c r="F109" s="435">
        <v>317210</v>
      </c>
      <c r="G109" s="436" t="s">
        <v>1075</v>
      </c>
      <c r="H109" s="442">
        <v>1</v>
      </c>
      <c r="I109" s="438">
        <v>11</v>
      </c>
      <c r="J109" s="439">
        <v>255.11</v>
      </c>
      <c r="K109" s="440">
        <v>0</v>
      </c>
      <c r="L109" s="440">
        <v>0</v>
      </c>
      <c r="M109" s="440">
        <v>43.4</v>
      </c>
      <c r="N109" s="440">
        <v>0</v>
      </c>
      <c r="O109" s="440">
        <v>27.48</v>
      </c>
      <c r="P109" s="440">
        <f t="shared" si="1"/>
        <v>271.02999999999997</v>
      </c>
    </row>
    <row r="110" spans="1:16" s="453" customFormat="1" ht="31.5">
      <c r="A110" s="432" t="s">
        <v>406</v>
      </c>
      <c r="B110" s="203" t="s">
        <v>407</v>
      </c>
      <c r="C110" s="433">
        <v>64860450434</v>
      </c>
      <c r="D110" s="434" t="s">
        <v>540</v>
      </c>
      <c r="E110" s="443" t="s">
        <v>414</v>
      </c>
      <c r="F110" s="435">
        <v>251605</v>
      </c>
      <c r="G110" s="436" t="s">
        <v>1075</v>
      </c>
      <c r="H110" s="442">
        <v>1</v>
      </c>
      <c r="I110" s="438">
        <v>30</v>
      </c>
      <c r="J110" s="439">
        <v>2319.96</v>
      </c>
      <c r="K110" s="440">
        <v>0</v>
      </c>
      <c r="L110" s="440">
        <v>0</v>
      </c>
      <c r="M110" s="440">
        <v>260.39999999999998</v>
      </c>
      <c r="N110" s="440">
        <v>0</v>
      </c>
      <c r="O110" s="440">
        <v>294.12</v>
      </c>
      <c r="P110" s="440">
        <f t="shared" si="1"/>
        <v>2286.2400000000002</v>
      </c>
    </row>
    <row r="111" spans="1:16" s="453" customFormat="1" ht="31.5">
      <c r="A111" s="432" t="s">
        <v>406</v>
      </c>
      <c r="B111" s="203" t="s">
        <v>407</v>
      </c>
      <c r="C111" s="433">
        <v>76656071449</v>
      </c>
      <c r="D111" s="434" t="s">
        <v>541</v>
      </c>
      <c r="E111" s="443" t="s">
        <v>414</v>
      </c>
      <c r="F111" s="435">
        <v>514320</v>
      </c>
      <c r="G111" s="436" t="s">
        <v>1075</v>
      </c>
      <c r="H111" s="442">
        <v>1</v>
      </c>
      <c r="I111" s="438">
        <v>44</v>
      </c>
      <c r="J111" s="439">
        <v>1302</v>
      </c>
      <c r="K111" s="440">
        <v>0</v>
      </c>
      <c r="L111" s="440">
        <v>0</v>
      </c>
      <c r="M111" s="440">
        <v>274.60000000000002</v>
      </c>
      <c r="N111" s="440">
        <v>0</v>
      </c>
      <c r="O111" s="440">
        <v>226.52</v>
      </c>
      <c r="P111" s="440">
        <f t="shared" si="1"/>
        <v>1350.08</v>
      </c>
    </row>
    <row r="112" spans="1:16" s="453" customFormat="1" ht="31.5">
      <c r="A112" s="432" t="s">
        <v>406</v>
      </c>
      <c r="B112" s="203" t="s">
        <v>407</v>
      </c>
      <c r="C112" s="433">
        <v>12870188404</v>
      </c>
      <c r="D112" s="434" t="s">
        <v>542</v>
      </c>
      <c r="E112" s="443" t="s">
        <v>410</v>
      </c>
      <c r="F112" s="435">
        <v>225124</v>
      </c>
      <c r="G112" s="436" t="s">
        <v>1075</v>
      </c>
      <c r="H112" s="442">
        <v>1</v>
      </c>
      <c r="I112" s="438">
        <v>24</v>
      </c>
      <c r="J112" s="439">
        <v>9000</v>
      </c>
      <c r="K112" s="440">
        <v>0</v>
      </c>
      <c r="L112" s="440">
        <v>0</v>
      </c>
      <c r="M112" s="440">
        <v>2112.48</v>
      </c>
      <c r="N112" s="440">
        <v>0</v>
      </c>
      <c r="O112" s="440">
        <v>2195.5700000000002</v>
      </c>
      <c r="P112" s="440">
        <f t="shared" si="1"/>
        <v>8916.91</v>
      </c>
    </row>
    <row r="113" spans="1:16" s="453" customFormat="1" ht="31.5">
      <c r="A113" s="432" t="s">
        <v>406</v>
      </c>
      <c r="B113" s="203" t="s">
        <v>407</v>
      </c>
      <c r="C113" s="433">
        <v>70799239488</v>
      </c>
      <c r="D113" s="434" t="s">
        <v>1036</v>
      </c>
      <c r="E113" s="443" t="s">
        <v>423</v>
      </c>
      <c r="F113" s="435">
        <v>515215</v>
      </c>
      <c r="G113" s="436" t="s">
        <v>1075</v>
      </c>
      <c r="H113" s="442">
        <v>1</v>
      </c>
      <c r="I113" s="438">
        <v>44</v>
      </c>
      <c r="J113" s="439">
        <v>1302</v>
      </c>
      <c r="K113" s="440">
        <v>0</v>
      </c>
      <c r="L113" s="440">
        <v>0</v>
      </c>
      <c r="M113" s="440">
        <v>260.39999999999998</v>
      </c>
      <c r="N113" s="440">
        <v>0</v>
      </c>
      <c r="O113" s="440">
        <v>225.24</v>
      </c>
      <c r="P113" s="440">
        <f t="shared" si="1"/>
        <v>1337.16</v>
      </c>
    </row>
    <row r="114" spans="1:16" s="453" customFormat="1" ht="31.5">
      <c r="A114" s="432" t="s">
        <v>406</v>
      </c>
      <c r="B114" s="203" t="s">
        <v>407</v>
      </c>
      <c r="C114" s="433">
        <v>4326493445</v>
      </c>
      <c r="D114" s="434" t="s">
        <v>543</v>
      </c>
      <c r="E114" s="443" t="s">
        <v>414</v>
      </c>
      <c r="F114" s="435">
        <v>223505</v>
      </c>
      <c r="G114" s="436" t="s">
        <v>1075</v>
      </c>
      <c r="H114" s="442">
        <v>1</v>
      </c>
      <c r="I114" s="438">
        <v>40</v>
      </c>
      <c r="J114" s="439">
        <v>2354</v>
      </c>
      <c r="K114" s="440">
        <v>0</v>
      </c>
      <c r="L114" s="440">
        <v>0</v>
      </c>
      <c r="M114" s="440">
        <v>941.7</v>
      </c>
      <c r="N114" s="440">
        <v>129.47</v>
      </c>
      <c r="O114" s="440">
        <v>340.38</v>
      </c>
      <c r="P114" s="440">
        <f t="shared" si="1"/>
        <v>3084.7899999999995</v>
      </c>
    </row>
    <row r="115" spans="1:16" s="453" customFormat="1" ht="31.5">
      <c r="A115" s="432" t="s">
        <v>406</v>
      </c>
      <c r="B115" s="203" t="s">
        <v>407</v>
      </c>
      <c r="C115" s="433">
        <v>8066304420</v>
      </c>
      <c r="D115" s="434" t="s">
        <v>544</v>
      </c>
      <c r="E115" s="443" t="s">
        <v>410</v>
      </c>
      <c r="F115" s="435">
        <v>225125</v>
      </c>
      <c r="G115" s="436" t="s">
        <v>1075</v>
      </c>
      <c r="H115" s="442">
        <v>1</v>
      </c>
      <c r="I115" s="438">
        <v>24</v>
      </c>
      <c r="J115" s="439">
        <v>7733.33</v>
      </c>
      <c r="K115" s="440">
        <v>0</v>
      </c>
      <c r="L115" s="440">
        <v>0</v>
      </c>
      <c r="M115" s="440">
        <v>6628.47</v>
      </c>
      <c r="N115" s="440">
        <v>0</v>
      </c>
      <c r="O115" s="440">
        <v>3724.12</v>
      </c>
      <c r="P115" s="440">
        <f t="shared" si="1"/>
        <v>10637.68</v>
      </c>
    </row>
    <row r="116" spans="1:16" s="453" customFormat="1" ht="31.5">
      <c r="A116" s="432" t="s">
        <v>406</v>
      </c>
      <c r="B116" s="203" t="s">
        <v>407</v>
      </c>
      <c r="C116" s="433">
        <v>5859303416</v>
      </c>
      <c r="D116" s="434" t="s">
        <v>545</v>
      </c>
      <c r="E116" s="443" t="s">
        <v>410</v>
      </c>
      <c r="F116" s="435">
        <v>225124</v>
      </c>
      <c r="G116" s="436" t="s">
        <v>1075</v>
      </c>
      <c r="H116" s="442">
        <v>1</v>
      </c>
      <c r="I116" s="438">
        <v>24</v>
      </c>
      <c r="J116" s="439">
        <v>0</v>
      </c>
      <c r="K116" s="440">
        <v>0</v>
      </c>
      <c r="L116" s="440">
        <v>0</v>
      </c>
      <c r="M116" s="440">
        <v>37032.89</v>
      </c>
      <c r="N116" s="440">
        <v>0</v>
      </c>
      <c r="O116" s="440">
        <v>2554.09</v>
      </c>
      <c r="P116" s="440">
        <f t="shared" si="1"/>
        <v>34478.800000000003</v>
      </c>
    </row>
    <row r="117" spans="1:16" s="453" customFormat="1" ht="31.5">
      <c r="A117" s="432" t="s">
        <v>406</v>
      </c>
      <c r="B117" s="203" t="s">
        <v>407</v>
      </c>
      <c r="C117" s="433">
        <v>90002172453</v>
      </c>
      <c r="D117" s="434" t="s">
        <v>546</v>
      </c>
      <c r="E117" s="443" t="s">
        <v>423</v>
      </c>
      <c r="F117" s="435">
        <v>513425</v>
      </c>
      <c r="G117" s="436" t="s">
        <v>1075</v>
      </c>
      <c r="H117" s="442">
        <v>1</v>
      </c>
      <c r="I117" s="438">
        <v>44</v>
      </c>
      <c r="J117" s="439">
        <v>173.6</v>
      </c>
      <c r="K117" s="440">
        <v>1963.21</v>
      </c>
      <c r="L117" s="440">
        <v>0</v>
      </c>
      <c r="M117" s="440">
        <v>2499.44</v>
      </c>
      <c r="N117" s="440">
        <v>0</v>
      </c>
      <c r="O117" s="440">
        <v>1928.93</v>
      </c>
      <c r="P117" s="440">
        <f t="shared" si="1"/>
        <v>744.1099999999999</v>
      </c>
    </row>
    <row r="118" spans="1:16" s="453" customFormat="1" ht="31.5">
      <c r="A118" s="432" t="s">
        <v>406</v>
      </c>
      <c r="B118" s="203" t="s">
        <v>407</v>
      </c>
      <c r="C118" s="433">
        <v>7639145414</v>
      </c>
      <c r="D118" s="434" t="s">
        <v>1037</v>
      </c>
      <c r="E118" s="443" t="s">
        <v>414</v>
      </c>
      <c r="F118" s="435">
        <v>322430</v>
      </c>
      <c r="G118" s="436" t="s">
        <v>1075</v>
      </c>
      <c r="H118" s="442">
        <v>1</v>
      </c>
      <c r="I118" s="438">
        <v>44</v>
      </c>
      <c r="J118" s="439">
        <v>1481.06</v>
      </c>
      <c r="K118" s="440">
        <v>0</v>
      </c>
      <c r="L118" s="440">
        <v>0</v>
      </c>
      <c r="M118" s="440">
        <v>260.39999999999998</v>
      </c>
      <c r="N118" s="440">
        <v>0</v>
      </c>
      <c r="O118" s="440">
        <v>166.82</v>
      </c>
      <c r="P118" s="440">
        <f t="shared" si="1"/>
        <v>1574.64</v>
      </c>
    </row>
    <row r="119" spans="1:16" s="453" customFormat="1" ht="31.5">
      <c r="A119" s="432" t="s">
        <v>406</v>
      </c>
      <c r="B119" s="203" t="s">
        <v>407</v>
      </c>
      <c r="C119" s="433">
        <v>10806712422</v>
      </c>
      <c r="D119" s="434" t="s">
        <v>1076</v>
      </c>
      <c r="E119" s="459">
        <v>2</v>
      </c>
      <c r="F119" s="435">
        <v>322205</v>
      </c>
      <c r="G119" s="436" t="s">
        <v>1075</v>
      </c>
      <c r="H119" s="442">
        <v>1</v>
      </c>
      <c r="I119" s="438">
        <v>44</v>
      </c>
      <c r="J119" s="439">
        <v>1212.8599999999999</v>
      </c>
      <c r="K119" s="440">
        <v>0</v>
      </c>
      <c r="L119" s="440">
        <v>0</v>
      </c>
      <c r="M119" s="440">
        <v>406.92</v>
      </c>
      <c r="N119" s="440">
        <v>0</v>
      </c>
      <c r="O119" s="440">
        <v>218.16</v>
      </c>
      <c r="P119" s="440">
        <f t="shared" si="1"/>
        <v>1401.62</v>
      </c>
    </row>
    <row r="120" spans="1:16" s="453" customFormat="1" ht="31.5">
      <c r="A120" s="432" t="s">
        <v>406</v>
      </c>
      <c r="B120" s="203" t="s">
        <v>407</v>
      </c>
      <c r="C120" s="433">
        <v>5410341465</v>
      </c>
      <c r="D120" s="434" t="s">
        <v>547</v>
      </c>
      <c r="E120" s="460" t="s">
        <v>414</v>
      </c>
      <c r="F120" s="435">
        <v>322205</v>
      </c>
      <c r="G120" s="436" t="s">
        <v>1075</v>
      </c>
      <c r="H120" s="442">
        <v>1</v>
      </c>
      <c r="I120" s="438">
        <v>44</v>
      </c>
      <c r="J120" s="439">
        <v>1212.8599999999999</v>
      </c>
      <c r="K120" s="440">
        <v>0</v>
      </c>
      <c r="L120" s="440">
        <v>0</v>
      </c>
      <c r="M120" s="440">
        <v>406.92</v>
      </c>
      <c r="N120" s="440">
        <v>0</v>
      </c>
      <c r="O120" s="440">
        <v>218.16</v>
      </c>
      <c r="P120" s="440">
        <f t="shared" si="1"/>
        <v>1401.62</v>
      </c>
    </row>
    <row r="121" spans="1:16" s="453" customFormat="1" ht="31.5">
      <c r="A121" s="432" t="s">
        <v>406</v>
      </c>
      <c r="B121" s="203" t="s">
        <v>407</v>
      </c>
      <c r="C121" s="433">
        <v>66049890463</v>
      </c>
      <c r="D121" s="434" t="s">
        <v>548</v>
      </c>
      <c r="E121" s="443" t="s">
        <v>423</v>
      </c>
      <c r="F121" s="435">
        <v>322205</v>
      </c>
      <c r="G121" s="436" t="s">
        <v>1075</v>
      </c>
      <c r="H121" s="442">
        <v>1</v>
      </c>
      <c r="I121" s="438">
        <v>44</v>
      </c>
      <c r="J121" s="439">
        <v>0</v>
      </c>
      <c r="K121" s="440">
        <v>0</v>
      </c>
      <c r="L121" s="440">
        <v>0</v>
      </c>
      <c r="M121" s="440">
        <v>2710.11</v>
      </c>
      <c r="N121" s="440">
        <v>0</v>
      </c>
      <c r="O121" s="440">
        <v>1819.26</v>
      </c>
      <c r="P121" s="440">
        <f t="shared" si="1"/>
        <v>890.85000000000014</v>
      </c>
    </row>
    <row r="122" spans="1:16" s="453" customFormat="1" ht="31.5">
      <c r="A122" s="432" t="s">
        <v>406</v>
      </c>
      <c r="B122" s="203" t="s">
        <v>407</v>
      </c>
      <c r="C122" s="433">
        <v>3303704481</v>
      </c>
      <c r="D122" s="434" t="s">
        <v>549</v>
      </c>
      <c r="E122" s="443" t="s">
        <v>414</v>
      </c>
      <c r="F122" s="435">
        <v>514320</v>
      </c>
      <c r="G122" s="436" t="s">
        <v>1075</v>
      </c>
      <c r="H122" s="442">
        <v>1</v>
      </c>
      <c r="I122" s="438">
        <v>44</v>
      </c>
      <c r="J122" s="439">
        <v>434</v>
      </c>
      <c r="K122" s="440">
        <v>2099.86</v>
      </c>
      <c r="L122" s="440">
        <v>0</v>
      </c>
      <c r="M122" s="440">
        <v>1778.72</v>
      </c>
      <c r="N122" s="440">
        <v>0</v>
      </c>
      <c r="O122" s="440">
        <v>1598.82</v>
      </c>
      <c r="P122" s="440">
        <f t="shared" si="1"/>
        <v>613.90000000000032</v>
      </c>
    </row>
    <row r="123" spans="1:16" s="453" customFormat="1" ht="31.5">
      <c r="A123" s="432" t="s">
        <v>406</v>
      </c>
      <c r="B123" s="203" t="s">
        <v>407</v>
      </c>
      <c r="C123" s="447">
        <v>40791564487</v>
      </c>
      <c r="D123" s="450" t="s">
        <v>550</v>
      </c>
      <c r="E123" s="443" t="s">
        <v>414</v>
      </c>
      <c r="F123" s="435">
        <v>514320</v>
      </c>
      <c r="G123" s="436" t="s">
        <v>1075</v>
      </c>
      <c r="H123" s="442">
        <v>1</v>
      </c>
      <c r="I123" s="438">
        <v>44</v>
      </c>
      <c r="J123" s="439">
        <v>1302</v>
      </c>
      <c r="K123" s="440">
        <v>0</v>
      </c>
      <c r="L123" s="440">
        <v>0</v>
      </c>
      <c r="M123" s="440">
        <v>473.45</v>
      </c>
      <c r="N123" s="440">
        <v>0</v>
      </c>
      <c r="O123" s="440">
        <v>244.42</v>
      </c>
      <c r="P123" s="440">
        <f t="shared" si="1"/>
        <v>1531.03</v>
      </c>
    </row>
    <row r="124" spans="1:16" s="453" customFormat="1" ht="31.5">
      <c r="A124" s="432" t="s">
        <v>406</v>
      </c>
      <c r="B124" s="203" t="s">
        <v>407</v>
      </c>
      <c r="C124" s="433">
        <v>50022440410</v>
      </c>
      <c r="D124" s="434" t="s">
        <v>551</v>
      </c>
      <c r="E124" s="443" t="s">
        <v>414</v>
      </c>
      <c r="F124" s="435">
        <v>223505</v>
      </c>
      <c r="G124" s="436" t="s">
        <v>1075</v>
      </c>
      <c r="H124" s="442">
        <v>2</v>
      </c>
      <c r="I124" s="438">
        <v>40</v>
      </c>
      <c r="J124" s="439">
        <v>4280</v>
      </c>
      <c r="K124" s="440">
        <v>0</v>
      </c>
      <c r="L124" s="440">
        <v>0</v>
      </c>
      <c r="M124" s="440">
        <v>840.4</v>
      </c>
      <c r="N124" s="440">
        <v>0</v>
      </c>
      <c r="O124" s="440">
        <v>749.8</v>
      </c>
      <c r="P124" s="440">
        <f t="shared" si="1"/>
        <v>4370.5999999999995</v>
      </c>
    </row>
    <row r="125" spans="1:16" s="453" customFormat="1" ht="31.5">
      <c r="A125" s="432" t="s">
        <v>406</v>
      </c>
      <c r="B125" s="203" t="s">
        <v>407</v>
      </c>
      <c r="C125" s="433">
        <v>5810369480</v>
      </c>
      <c r="D125" s="434" t="s">
        <v>552</v>
      </c>
      <c r="E125" s="443" t="s">
        <v>414</v>
      </c>
      <c r="F125" s="435">
        <v>322205</v>
      </c>
      <c r="G125" s="436" t="s">
        <v>1075</v>
      </c>
      <c r="H125" s="442">
        <v>1</v>
      </c>
      <c r="I125" s="438">
        <v>44</v>
      </c>
      <c r="J125" s="439">
        <v>0</v>
      </c>
      <c r="K125" s="440">
        <v>0</v>
      </c>
      <c r="L125" s="440">
        <v>0</v>
      </c>
      <c r="M125" s="440">
        <v>2078.73</v>
      </c>
      <c r="N125" s="440">
        <v>0</v>
      </c>
      <c r="O125" s="440">
        <v>1659.85</v>
      </c>
      <c r="P125" s="440">
        <f t="shared" si="1"/>
        <v>418.88000000000011</v>
      </c>
    </row>
    <row r="126" spans="1:16" s="453" customFormat="1" ht="31.5">
      <c r="A126" s="432" t="s">
        <v>406</v>
      </c>
      <c r="B126" s="203" t="s">
        <v>407</v>
      </c>
      <c r="C126" s="447">
        <v>97586390487</v>
      </c>
      <c r="D126" s="450" t="s">
        <v>553</v>
      </c>
      <c r="E126" s="443" t="s">
        <v>414</v>
      </c>
      <c r="F126" s="435">
        <v>322205</v>
      </c>
      <c r="G126" s="436" t="s">
        <v>1075</v>
      </c>
      <c r="H126" s="442">
        <v>1</v>
      </c>
      <c r="I126" s="438">
        <v>44</v>
      </c>
      <c r="J126" s="439">
        <v>1399.45</v>
      </c>
      <c r="K126" s="440">
        <v>0</v>
      </c>
      <c r="L126" s="440">
        <v>0</v>
      </c>
      <c r="M126" s="440">
        <v>407.36</v>
      </c>
      <c r="N126" s="440">
        <v>0</v>
      </c>
      <c r="O126" s="440">
        <v>157.84</v>
      </c>
      <c r="P126" s="440">
        <f t="shared" si="1"/>
        <v>1648.97</v>
      </c>
    </row>
    <row r="127" spans="1:16" s="453" customFormat="1" ht="31.5">
      <c r="A127" s="432" t="s">
        <v>406</v>
      </c>
      <c r="B127" s="203" t="s">
        <v>407</v>
      </c>
      <c r="C127" s="433">
        <v>8232311436</v>
      </c>
      <c r="D127" s="434" t="s">
        <v>554</v>
      </c>
      <c r="E127" s="443" t="s">
        <v>414</v>
      </c>
      <c r="F127" s="435">
        <v>322205</v>
      </c>
      <c r="G127" s="436" t="s">
        <v>1075</v>
      </c>
      <c r="H127" s="442">
        <v>1</v>
      </c>
      <c r="I127" s="438">
        <v>44</v>
      </c>
      <c r="J127" s="439">
        <v>1399.45</v>
      </c>
      <c r="K127" s="440">
        <v>0</v>
      </c>
      <c r="L127" s="440">
        <v>0</v>
      </c>
      <c r="M127" s="440">
        <v>921.92</v>
      </c>
      <c r="N127" s="440">
        <v>0</v>
      </c>
      <c r="O127" s="440">
        <v>262.18</v>
      </c>
      <c r="P127" s="440">
        <f t="shared" si="1"/>
        <v>2059.19</v>
      </c>
    </row>
    <row r="128" spans="1:16" s="453" customFormat="1" ht="31.5">
      <c r="A128" s="432" t="s">
        <v>406</v>
      </c>
      <c r="B128" s="203" t="s">
        <v>407</v>
      </c>
      <c r="C128" s="433">
        <v>11186896400</v>
      </c>
      <c r="D128" s="434" t="s">
        <v>555</v>
      </c>
      <c r="E128" s="443" t="s">
        <v>423</v>
      </c>
      <c r="F128" s="435">
        <v>223405</v>
      </c>
      <c r="G128" s="436" t="s">
        <v>1075</v>
      </c>
      <c r="H128" s="442">
        <v>1</v>
      </c>
      <c r="I128" s="438">
        <v>26</v>
      </c>
      <c r="J128" s="439">
        <v>498.99</v>
      </c>
      <c r="K128" s="440">
        <v>5193.22</v>
      </c>
      <c r="L128" s="440">
        <v>0</v>
      </c>
      <c r="M128" s="440">
        <v>6374.68</v>
      </c>
      <c r="N128" s="440">
        <v>0</v>
      </c>
      <c r="O128" s="440">
        <v>5959.63</v>
      </c>
      <c r="P128" s="440">
        <f t="shared" si="1"/>
        <v>914.04</v>
      </c>
    </row>
    <row r="129" spans="1:241" s="453" customFormat="1" ht="31.5">
      <c r="A129" s="432" t="s">
        <v>406</v>
      </c>
      <c r="B129" s="203" t="s">
        <v>407</v>
      </c>
      <c r="C129" s="447">
        <v>86334050400</v>
      </c>
      <c r="D129" s="450" t="s">
        <v>556</v>
      </c>
      <c r="E129" s="443" t="s">
        <v>414</v>
      </c>
      <c r="F129" s="435">
        <v>422105</v>
      </c>
      <c r="G129" s="436" t="s">
        <v>1075</v>
      </c>
      <c r="H129" s="442">
        <v>2</v>
      </c>
      <c r="I129" s="438">
        <v>44</v>
      </c>
      <c r="J129" s="439">
        <v>1302</v>
      </c>
      <c r="K129" s="440">
        <v>0</v>
      </c>
      <c r="L129" s="440">
        <v>0</v>
      </c>
      <c r="M129" s="440">
        <v>345.63</v>
      </c>
      <c r="N129" s="440">
        <v>0</v>
      </c>
      <c r="O129" s="440">
        <v>232.91</v>
      </c>
      <c r="P129" s="440">
        <f t="shared" si="1"/>
        <v>1414.72</v>
      </c>
    </row>
    <row r="130" spans="1:241" s="453" customFormat="1" ht="31.5">
      <c r="A130" s="432" t="s">
        <v>406</v>
      </c>
      <c r="B130" s="203" t="s">
        <v>407</v>
      </c>
      <c r="C130" s="433">
        <v>8942423426</v>
      </c>
      <c r="D130" s="434" t="s">
        <v>558</v>
      </c>
      <c r="E130" s="443" t="s">
        <v>423</v>
      </c>
      <c r="F130" s="435">
        <v>322430</v>
      </c>
      <c r="G130" s="436" t="s">
        <v>1075</v>
      </c>
      <c r="H130" s="442">
        <v>2</v>
      </c>
      <c r="I130" s="438">
        <v>44</v>
      </c>
      <c r="J130" s="439">
        <v>148.11000000000001</v>
      </c>
      <c r="K130" s="440">
        <v>2115.37</v>
      </c>
      <c r="L130" s="440">
        <v>0</v>
      </c>
      <c r="M130" s="440">
        <v>2115.79</v>
      </c>
      <c r="N130" s="440">
        <v>0</v>
      </c>
      <c r="O130" s="440">
        <v>2106.41</v>
      </c>
      <c r="P130" s="440">
        <f t="shared" si="1"/>
        <v>157.49000000000024</v>
      </c>
    </row>
    <row r="131" spans="1:241" s="453" customFormat="1" ht="31.5">
      <c r="A131" s="432" t="s">
        <v>406</v>
      </c>
      <c r="B131" s="203" t="s">
        <v>407</v>
      </c>
      <c r="C131" s="447">
        <v>7807917466</v>
      </c>
      <c r="D131" s="450" t="s">
        <v>559</v>
      </c>
      <c r="E131" s="443" t="s">
        <v>423</v>
      </c>
      <c r="F131" s="438">
        <v>410105</v>
      </c>
      <c r="G131" s="436" t="s">
        <v>1075</v>
      </c>
      <c r="H131" s="442">
        <v>2</v>
      </c>
      <c r="I131" s="438">
        <v>44</v>
      </c>
      <c r="J131" s="439">
        <v>238.36</v>
      </c>
      <c r="K131" s="440">
        <v>4179.5600000000004</v>
      </c>
      <c r="L131" s="440">
        <v>0</v>
      </c>
      <c r="M131" s="440">
        <v>4790.75</v>
      </c>
      <c r="N131" s="440">
        <v>0</v>
      </c>
      <c r="O131" s="440">
        <v>4802.4399999999996</v>
      </c>
      <c r="P131" s="440">
        <f t="shared" si="1"/>
        <v>226.67000000000007</v>
      </c>
    </row>
    <row r="132" spans="1:241" s="453" customFormat="1" ht="31.5">
      <c r="A132" s="432" t="s">
        <v>406</v>
      </c>
      <c r="B132" s="203" t="s">
        <v>407</v>
      </c>
      <c r="C132" s="447">
        <v>9851817457</v>
      </c>
      <c r="D132" s="450" t="s">
        <v>560</v>
      </c>
      <c r="E132" s="443" t="s">
        <v>423</v>
      </c>
      <c r="F132" s="435">
        <v>422105</v>
      </c>
      <c r="G132" s="436" t="s">
        <v>1075</v>
      </c>
      <c r="H132" s="442">
        <v>2</v>
      </c>
      <c r="I132" s="438">
        <v>44</v>
      </c>
      <c r="J132" s="439">
        <v>1302</v>
      </c>
      <c r="K132" s="440">
        <v>0</v>
      </c>
      <c r="L132" s="440">
        <v>0</v>
      </c>
      <c r="M132" s="440">
        <v>274.60000000000002</v>
      </c>
      <c r="N132" s="440">
        <v>0</v>
      </c>
      <c r="O132" s="440">
        <v>226.52</v>
      </c>
      <c r="P132" s="440">
        <f t="shared" si="1"/>
        <v>1350.08</v>
      </c>
    </row>
    <row r="133" spans="1:241" s="453" customFormat="1" ht="31.5">
      <c r="A133" s="432" t="s">
        <v>406</v>
      </c>
      <c r="B133" s="203" t="s">
        <v>407</v>
      </c>
      <c r="C133" s="447">
        <v>3566360465</v>
      </c>
      <c r="D133" s="450" t="s">
        <v>561</v>
      </c>
      <c r="E133" s="443" t="s">
        <v>410</v>
      </c>
      <c r="F133" s="435">
        <v>782320</v>
      </c>
      <c r="G133" s="436" t="s">
        <v>1075</v>
      </c>
      <c r="H133" s="442">
        <v>1</v>
      </c>
      <c r="I133" s="438">
        <v>44</v>
      </c>
      <c r="J133" s="439">
        <v>1627.5</v>
      </c>
      <c r="K133" s="440">
        <v>0</v>
      </c>
      <c r="L133" s="440">
        <v>0</v>
      </c>
      <c r="M133" s="440">
        <v>397.7</v>
      </c>
      <c r="N133" s="440">
        <v>0</v>
      </c>
      <c r="O133" s="440">
        <v>195.28</v>
      </c>
      <c r="P133" s="440">
        <f t="shared" si="1"/>
        <v>1829.92</v>
      </c>
    </row>
    <row r="134" spans="1:241" s="453" customFormat="1" ht="31.5">
      <c r="A134" s="432" t="s">
        <v>406</v>
      </c>
      <c r="B134" s="203" t="s">
        <v>407</v>
      </c>
      <c r="C134" s="449">
        <v>8548399414</v>
      </c>
      <c r="D134" s="450" t="s">
        <v>562</v>
      </c>
      <c r="E134" s="443" t="s">
        <v>423</v>
      </c>
      <c r="F134" s="435">
        <v>225125</v>
      </c>
      <c r="G134" s="436" t="s">
        <v>1075</v>
      </c>
      <c r="H134" s="442">
        <v>1</v>
      </c>
      <c r="I134" s="438">
        <v>24</v>
      </c>
      <c r="J134" s="439">
        <v>8000</v>
      </c>
      <c r="K134" s="440">
        <v>0</v>
      </c>
      <c r="L134" s="440">
        <v>0</v>
      </c>
      <c r="M134" s="440">
        <v>2325.5</v>
      </c>
      <c r="N134" s="440">
        <v>0</v>
      </c>
      <c r="O134" s="440">
        <v>2457.73</v>
      </c>
      <c r="P134" s="440">
        <f t="shared" si="1"/>
        <v>7867.77</v>
      </c>
    </row>
    <row r="135" spans="1:241" s="453" customFormat="1" ht="31.5">
      <c r="A135" s="432" t="s">
        <v>406</v>
      </c>
      <c r="B135" s="203" t="s">
        <v>407</v>
      </c>
      <c r="C135" s="449">
        <v>1347872426</v>
      </c>
      <c r="D135" s="450" t="s">
        <v>563</v>
      </c>
      <c r="E135" s="443" t="s">
        <v>410</v>
      </c>
      <c r="F135" s="435">
        <v>422105</v>
      </c>
      <c r="G135" s="436" t="s">
        <v>1075</v>
      </c>
      <c r="H135" s="442">
        <v>1</v>
      </c>
      <c r="I135" s="438">
        <v>44</v>
      </c>
      <c r="J135" s="439">
        <v>1302</v>
      </c>
      <c r="K135" s="440">
        <v>0</v>
      </c>
      <c r="L135" s="440">
        <v>0</v>
      </c>
      <c r="M135" s="440">
        <v>487.66</v>
      </c>
      <c r="N135" s="440">
        <v>0</v>
      </c>
      <c r="O135" s="440">
        <v>245.69</v>
      </c>
      <c r="P135" s="440">
        <f t="shared" si="1"/>
        <v>1543.97</v>
      </c>
    </row>
    <row r="136" spans="1:241" s="453" customFormat="1" ht="31.5">
      <c r="A136" s="432" t="s">
        <v>406</v>
      </c>
      <c r="B136" s="203" t="s">
        <v>407</v>
      </c>
      <c r="C136" s="433">
        <v>6824335436</v>
      </c>
      <c r="D136" s="434" t="s">
        <v>564</v>
      </c>
      <c r="E136" s="443" t="s">
        <v>423</v>
      </c>
      <c r="F136" s="435">
        <v>225125</v>
      </c>
      <c r="G136" s="436" t="s">
        <v>1075</v>
      </c>
      <c r="H136" s="442">
        <v>1</v>
      </c>
      <c r="I136" s="438">
        <v>44</v>
      </c>
      <c r="J136" s="439">
        <v>0</v>
      </c>
      <c r="K136" s="440">
        <v>0</v>
      </c>
      <c r="L136" s="440">
        <v>0</v>
      </c>
      <c r="M136" s="440">
        <v>8260.4</v>
      </c>
      <c r="N136" s="440">
        <v>0</v>
      </c>
      <c r="O136" s="440">
        <v>1350.11</v>
      </c>
      <c r="P136" s="440">
        <f t="shared" si="1"/>
        <v>6910.29</v>
      </c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  <c r="AT136" s="461"/>
      <c r="AU136" s="461"/>
      <c r="AV136" s="461"/>
      <c r="AW136" s="461"/>
      <c r="AX136" s="461"/>
      <c r="AY136" s="461"/>
      <c r="AZ136" s="461"/>
      <c r="BA136" s="461"/>
      <c r="BB136" s="461"/>
      <c r="BC136" s="461"/>
      <c r="BD136" s="461"/>
      <c r="BE136" s="461"/>
      <c r="BF136" s="461"/>
      <c r="BG136" s="461"/>
      <c r="BH136" s="461"/>
      <c r="BI136" s="461"/>
      <c r="BJ136" s="461"/>
      <c r="BK136" s="461"/>
      <c r="BL136" s="461"/>
      <c r="BM136" s="461"/>
      <c r="BN136" s="461"/>
      <c r="BO136" s="461"/>
      <c r="BP136" s="461"/>
      <c r="BQ136" s="461"/>
      <c r="BR136" s="461"/>
      <c r="BS136" s="461"/>
      <c r="BT136" s="461"/>
      <c r="BU136" s="461"/>
      <c r="BV136" s="461"/>
      <c r="BW136" s="461"/>
      <c r="BX136" s="461"/>
      <c r="BY136" s="461"/>
      <c r="BZ136" s="461"/>
      <c r="CA136" s="461"/>
      <c r="CB136" s="461"/>
      <c r="CC136" s="461"/>
      <c r="CD136" s="461"/>
      <c r="CE136" s="461"/>
      <c r="CF136" s="461"/>
      <c r="CG136" s="461"/>
      <c r="CH136" s="461"/>
      <c r="CI136" s="461"/>
      <c r="CJ136" s="461"/>
      <c r="CK136" s="461"/>
      <c r="CL136" s="461"/>
      <c r="CM136" s="461"/>
      <c r="CN136" s="461"/>
      <c r="CO136" s="461"/>
      <c r="CP136" s="461"/>
      <c r="CQ136" s="461"/>
      <c r="CR136" s="461"/>
      <c r="CS136" s="461"/>
      <c r="CT136" s="461"/>
      <c r="CU136" s="461"/>
      <c r="CV136" s="461"/>
      <c r="CW136" s="461"/>
      <c r="CX136" s="461"/>
      <c r="CY136" s="461"/>
      <c r="CZ136" s="461"/>
      <c r="DA136" s="461"/>
      <c r="DB136" s="461"/>
      <c r="DC136" s="461"/>
      <c r="DD136" s="461"/>
      <c r="DE136" s="461"/>
      <c r="DF136" s="461"/>
      <c r="DG136" s="461"/>
      <c r="DH136" s="461"/>
      <c r="DI136" s="461"/>
      <c r="DJ136" s="461"/>
      <c r="DK136" s="461"/>
      <c r="DL136" s="461"/>
      <c r="DM136" s="461"/>
      <c r="DN136" s="461"/>
      <c r="DO136" s="461"/>
      <c r="DP136" s="461"/>
      <c r="DQ136" s="461"/>
      <c r="DR136" s="461"/>
      <c r="DS136" s="461"/>
      <c r="DT136" s="461"/>
      <c r="DU136" s="461"/>
      <c r="DV136" s="461"/>
      <c r="DW136" s="461"/>
      <c r="DX136" s="461"/>
      <c r="DY136" s="461"/>
      <c r="DZ136" s="461"/>
      <c r="EA136" s="461"/>
      <c r="EB136" s="461"/>
      <c r="EC136" s="461"/>
      <c r="ED136" s="461"/>
      <c r="EE136" s="461"/>
      <c r="EF136" s="461"/>
      <c r="EG136" s="461"/>
      <c r="EH136" s="461"/>
      <c r="EI136" s="461"/>
      <c r="EJ136" s="461"/>
      <c r="EK136" s="461"/>
      <c r="EL136" s="461"/>
      <c r="EM136" s="461"/>
      <c r="EN136" s="461"/>
      <c r="EO136" s="461"/>
      <c r="EP136" s="461"/>
      <c r="EQ136" s="461"/>
      <c r="ER136" s="461"/>
      <c r="ES136" s="461"/>
      <c r="ET136" s="461"/>
      <c r="EU136" s="461"/>
      <c r="EV136" s="461"/>
      <c r="EW136" s="461"/>
      <c r="EX136" s="461"/>
      <c r="EY136" s="461"/>
      <c r="EZ136" s="461"/>
      <c r="FA136" s="461"/>
      <c r="FB136" s="461"/>
      <c r="FC136" s="461"/>
      <c r="FD136" s="461"/>
      <c r="FE136" s="461"/>
      <c r="FF136" s="461"/>
      <c r="FG136" s="461"/>
      <c r="FH136" s="461"/>
      <c r="FI136" s="461"/>
      <c r="FJ136" s="461"/>
      <c r="FK136" s="461"/>
      <c r="FL136" s="461"/>
      <c r="FM136" s="461"/>
      <c r="FN136" s="461"/>
      <c r="FO136" s="461"/>
      <c r="FP136" s="461"/>
      <c r="FQ136" s="461"/>
      <c r="FR136" s="461"/>
      <c r="FS136" s="461"/>
      <c r="FT136" s="461"/>
      <c r="FU136" s="461"/>
      <c r="FV136" s="461"/>
      <c r="FW136" s="461"/>
      <c r="FX136" s="461"/>
      <c r="FY136" s="461"/>
      <c r="FZ136" s="461"/>
      <c r="GA136" s="461"/>
      <c r="GB136" s="461"/>
      <c r="GC136" s="461"/>
      <c r="GD136" s="461"/>
      <c r="GE136" s="461"/>
      <c r="GF136" s="461"/>
      <c r="GG136" s="461"/>
      <c r="GH136" s="461"/>
      <c r="GI136" s="461"/>
      <c r="GJ136" s="461"/>
      <c r="GK136" s="461"/>
      <c r="GL136" s="461"/>
      <c r="GM136" s="461"/>
      <c r="GN136" s="461"/>
      <c r="GO136" s="461"/>
      <c r="GP136" s="461"/>
      <c r="GQ136" s="461"/>
      <c r="GR136" s="461"/>
      <c r="GS136" s="461"/>
      <c r="GT136" s="461"/>
      <c r="GU136" s="461"/>
      <c r="GV136" s="461"/>
      <c r="GW136" s="461"/>
      <c r="GX136" s="461"/>
      <c r="GY136" s="461"/>
      <c r="GZ136" s="461"/>
      <c r="HA136" s="461"/>
      <c r="HB136" s="461"/>
      <c r="HC136" s="461"/>
      <c r="HD136" s="461"/>
      <c r="HE136" s="461"/>
      <c r="HF136" s="461"/>
      <c r="HG136" s="461"/>
      <c r="HH136" s="461"/>
      <c r="HI136" s="461"/>
      <c r="HJ136" s="461"/>
      <c r="HK136" s="461"/>
      <c r="HL136" s="461"/>
      <c r="HM136" s="461"/>
      <c r="HN136" s="461"/>
      <c r="HO136" s="461"/>
      <c r="HP136" s="461"/>
      <c r="HQ136" s="461"/>
      <c r="HR136" s="461"/>
      <c r="HS136" s="461"/>
      <c r="HT136" s="461"/>
      <c r="HU136" s="461"/>
      <c r="HV136" s="461"/>
      <c r="HW136" s="461"/>
      <c r="HX136" s="461"/>
      <c r="HY136" s="461"/>
      <c r="HZ136" s="461"/>
      <c r="IA136" s="461"/>
      <c r="IB136" s="461"/>
      <c r="IC136" s="461"/>
      <c r="ID136" s="461"/>
      <c r="IE136" s="461"/>
      <c r="IF136" s="461"/>
      <c r="IG136" s="461"/>
    </row>
    <row r="137" spans="1:241" s="453" customFormat="1" ht="31.5">
      <c r="A137" s="432" t="s">
        <v>406</v>
      </c>
      <c r="B137" s="203" t="s">
        <v>407</v>
      </c>
      <c r="C137" s="433">
        <v>71249717485</v>
      </c>
      <c r="D137" s="434" t="s">
        <v>1077</v>
      </c>
      <c r="E137" s="250">
        <v>2</v>
      </c>
      <c r="F137" s="435">
        <v>514320</v>
      </c>
      <c r="G137" s="436" t="s">
        <v>1075</v>
      </c>
      <c r="H137" s="442">
        <v>1</v>
      </c>
      <c r="I137" s="438">
        <v>44</v>
      </c>
      <c r="J137" s="439">
        <v>607.6</v>
      </c>
      <c r="K137" s="440">
        <v>0</v>
      </c>
      <c r="L137" s="440">
        <v>0</v>
      </c>
      <c r="M137" s="440">
        <v>121.52</v>
      </c>
      <c r="N137" s="440">
        <v>0</v>
      </c>
      <c r="O137" s="440">
        <v>103.29</v>
      </c>
      <c r="P137" s="440">
        <f t="shared" si="1"/>
        <v>625.83000000000004</v>
      </c>
    </row>
    <row r="138" spans="1:241" s="453" customFormat="1" ht="31.5">
      <c r="A138" s="432" t="s">
        <v>406</v>
      </c>
      <c r="B138" s="203" t="s">
        <v>407</v>
      </c>
      <c r="C138" s="433">
        <v>3828368476</v>
      </c>
      <c r="D138" s="434" t="s">
        <v>566</v>
      </c>
      <c r="E138" s="443" t="s">
        <v>423</v>
      </c>
      <c r="F138" s="435">
        <v>414105</v>
      </c>
      <c r="G138" s="436" t="s">
        <v>1075</v>
      </c>
      <c r="H138" s="442">
        <v>2</v>
      </c>
      <c r="I138" s="438">
        <v>44</v>
      </c>
      <c r="J138" s="439">
        <v>2234.6</v>
      </c>
      <c r="K138" s="440">
        <v>0</v>
      </c>
      <c r="L138" s="440">
        <v>0</v>
      </c>
      <c r="M138" s="440">
        <v>819.05</v>
      </c>
      <c r="N138" s="440">
        <v>0</v>
      </c>
      <c r="O138" s="440">
        <v>377.4</v>
      </c>
      <c r="P138" s="440">
        <f t="shared" si="1"/>
        <v>2676.2499999999995</v>
      </c>
    </row>
    <row r="139" spans="1:241" s="453" customFormat="1" ht="31.5">
      <c r="A139" s="432" t="s">
        <v>406</v>
      </c>
      <c r="B139" s="203" t="s">
        <v>407</v>
      </c>
      <c r="C139" s="433">
        <v>2021469441</v>
      </c>
      <c r="D139" s="434" t="s">
        <v>567</v>
      </c>
      <c r="E139" s="443" t="s">
        <v>414</v>
      </c>
      <c r="F139" s="435">
        <v>514320</v>
      </c>
      <c r="G139" s="436" t="s">
        <v>1075</v>
      </c>
      <c r="H139" s="442">
        <v>1</v>
      </c>
      <c r="I139" s="438">
        <v>44</v>
      </c>
      <c r="J139" s="439">
        <v>607.6</v>
      </c>
      <c r="K139" s="440">
        <v>0</v>
      </c>
      <c r="L139" s="440">
        <v>0</v>
      </c>
      <c r="M139" s="440">
        <v>121.52</v>
      </c>
      <c r="N139" s="440">
        <v>0</v>
      </c>
      <c r="O139" s="440">
        <v>103.29</v>
      </c>
      <c r="P139" s="440">
        <f t="shared" si="1"/>
        <v>625.83000000000004</v>
      </c>
    </row>
    <row r="140" spans="1:241" s="453" customFormat="1" ht="31.5">
      <c r="A140" s="432" t="s">
        <v>406</v>
      </c>
      <c r="B140" s="203" t="s">
        <v>407</v>
      </c>
      <c r="C140" s="433">
        <v>66715300410</v>
      </c>
      <c r="D140" s="434" t="s">
        <v>568</v>
      </c>
      <c r="E140" s="443" t="s">
        <v>414</v>
      </c>
      <c r="F140" s="435">
        <v>422105</v>
      </c>
      <c r="G140" s="436" t="s">
        <v>1075</v>
      </c>
      <c r="H140" s="442">
        <v>1</v>
      </c>
      <c r="I140" s="438">
        <v>44</v>
      </c>
      <c r="J140" s="439">
        <v>217</v>
      </c>
      <c r="K140" s="440">
        <v>1965.22</v>
      </c>
      <c r="L140" s="440">
        <v>0</v>
      </c>
      <c r="M140" s="440">
        <v>1839.37</v>
      </c>
      <c r="N140" s="440">
        <v>0</v>
      </c>
      <c r="O140" s="440">
        <v>1807.51</v>
      </c>
      <c r="P140" s="440">
        <f t="shared" si="1"/>
        <v>248.8599999999999</v>
      </c>
    </row>
    <row r="141" spans="1:241" s="453" customFormat="1" ht="31.5">
      <c r="A141" s="432" t="s">
        <v>406</v>
      </c>
      <c r="B141" s="203" t="s">
        <v>407</v>
      </c>
      <c r="C141" s="447">
        <v>1196453438</v>
      </c>
      <c r="D141" s="450" t="s">
        <v>569</v>
      </c>
      <c r="E141" s="443" t="s">
        <v>414</v>
      </c>
      <c r="F141" s="438">
        <v>223232</v>
      </c>
      <c r="G141" s="436" t="s">
        <v>1075</v>
      </c>
      <c r="H141" s="442">
        <v>1</v>
      </c>
      <c r="I141" s="438">
        <v>12</v>
      </c>
      <c r="J141" s="439">
        <v>2181.6</v>
      </c>
      <c r="K141" s="440">
        <v>0</v>
      </c>
      <c r="L141" s="440">
        <v>0</v>
      </c>
      <c r="M141" s="440">
        <v>872.64</v>
      </c>
      <c r="N141" s="440">
        <v>0</v>
      </c>
      <c r="O141" s="440">
        <v>338.04</v>
      </c>
      <c r="P141" s="440">
        <f t="shared" si="1"/>
        <v>2716.2</v>
      </c>
    </row>
    <row r="142" spans="1:241" s="453" customFormat="1" ht="31.5">
      <c r="A142" s="432" t="s">
        <v>406</v>
      </c>
      <c r="B142" s="203" t="s">
        <v>407</v>
      </c>
      <c r="C142" s="433">
        <v>71197891471</v>
      </c>
      <c r="D142" s="434" t="s">
        <v>570</v>
      </c>
      <c r="E142" s="443" t="s">
        <v>423</v>
      </c>
      <c r="F142" s="435">
        <v>322205</v>
      </c>
      <c r="G142" s="436" t="s">
        <v>1075</v>
      </c>
      <c r="H142" s="442">
        <v>1</v>
      </c>
      <c r="I142" s="438">
        <v>44</v>
      </c>
      <c r="J142" s="439">
        <v>419.83</v>
      </c>
      <c r="K142" s="440">
        <v>2077.2600000000002</v>
      </c>
      <c r="L142" s="440">
        <v>0</v>
      </c>
      <c r="M142" s="440">
        <v>2312.98</v>
      </c>
      <c r="N142" s="440">
        <v>0</v>
      </c>
      <c r="O142" s="440">
        <v>1659.8</v>
      </c>
      <c r="P142" s="440">
        <f t="shared" si="1"/>
        <v>1073.01</v>
      </c>
    </row>
    <row r="143" spans="1:241" s="453" customFormat="1" ht="31.5">
      <c r="A143" s="432" t="s">
        <v>406</v>
      </c>
      <c r="B143" s="203" t="s">
        <v>407</v>
      </c>
      <c r="C143" s="449">
        <v>4532109450</v>
      </c>
      <c r="D143" s="450" t="s">
        <v>571</v>
      </c>
      <c r="E143" s="443" t="s">
        <v>423</v>
      </c>
      <c r="F143" s="435">
        <v>322205</v>
      </c>
      <c r="G143" s="436" t="s">
        <v>1075</v>
      </c>
      <c r="H143" s="442">
        <v>1</v>
      </c>
      <c r="I143" s="438">
        <v>44</v>
      </c>
      <c r="J143" s="439">
        <v>419.83</v>
      </c>
      <c r="K143" s="440">
        <v>2089.59</v>
      </c>
      <c r="L143" s="440">
        <v>0</v>
      </c>
      <c r="M143" s="440">
        <v>2316.34</v>
      </c>
      <c r="N143" s="440">
        <v>0</v>
      </c>
      <c r="O143" s="440">
        <v>1686.45</v>
      </c>
      <c r="P143" s="440">
        <f t="shared" si="1"/>
        <v>1049.72</v>
      </c>
    </row>
    <row r="144" spans="1:241" s="453" customFormat="1" ht="31.5">
      <c r="A144" s="432" t="s">
        <v>406</v>
      </c>
      <c r="B144" s="203" t="s">
        <v>407</v>
      </c>
      <c r="C144" s="433">
        <v>4498061462</v>
      </c>
      <c r="D144" s="434" t="s">
        <v>572</v>
      </c>
      <c r="E144" s="443" t="s">
        <v>423</v>
      </c>
      <c r="F144" s="435">
        <v>517415</v>
      </c>
      <c r="G144" s="436" t="s">
        <v>1075</v>
      </c>
      <c r="H144" s="442">
        <v>1</v>
      </c>
      <c r="I144" s="438">
        <v>44</v>
      </c>
      <c r="J144" s="439">
        <v>0</v>
      </c>
      <c r="K144" s="440">
        <v>0</v>
      </c>
      <c r="L144" s="440">
        <v>0</v>
      </c>
      <c r="M144" s="440">
        <v>5693.52</v>
      </c>
      <c r="N144" s="440">
        <v>0</v>
      </c>
      <c r="O144" s="440">
        <v>192.65</v>
      </c>
      <c r="P144" s="440">
        <f t="shared" si="1"/>
        <v>5500.8700000000008</v>
      </c>
    </row>
    <row r="145" spans="1:241" s="453" customFormat="1" ht="31.5">
      <c r="A145" s="432" t="s">
        <v>406</v>
      </c>
      <c r="B145" s="203" t="s">
        <v>407</v>
      </c>
      <c r="C145" s="433">
        <v>66757312468</v>
      </c>
      <c r="D145" s="434" t="s">
        <v>573</v>
      </c>
      <c r="E145" s="443" t="s">
        <v>423</v>
      </c>
      <c r="F145" s="435">
        <v>782320</v>
      </c>
      <c r="G145" s="436" t="s">
        <v>1075</v>
      </c>
      <c r="H145" s="442">
        <v>1</v>
      </c>
      <c r="I145" s="438">
        <v>44</v>
      </c>
      <c r="J145" s="439">
        <v>271.25</v>
      </c>
      <c r="K145" s="440">
        <v>2525.4699999999998</v>
      </c>
      <c r="L145" s="440">
        <v>0</v>
      </c>
      <c r="M145" s="440">
        <v>2525.4699999999998</v>
      </c>
      <c r="N145" s="440">
        <v>0</v>
      </c>
      <c r="O145" s="440">
        <v>2388.42</v>
      </c>
      <c r="P145" s="440">
        <f t="shared" si="1"/>
        <v>408.29999999999973</v>
      </c>
    </row>
    <row r="146" spans="1:241" s="453" customFormat="1" ht="31.5">
      <c r="A146" s="432" t="s">
        <v>406</v>
      </c>
      <c r="B146" s="203" t="s">
        <v>407</v>
      </c>
      <c r="C146" s="447">
        <v>3672267406</v>
      </c>
      <c r="D146" s="450" t="s">
        <v>574</v>
      </c>
      <c r="E146" s="443" t="s">
        <v>414</v>
      </c>
      <c r="F146" s="435">
        <v>782320</v>
      </c>
      <c r="G146" s="436" t="s">
        <v>1075</v>
      </c>
      <c r="H146" s="442">
        <v>1</v>
      </c>
      <c r="I146" s="438">
        <v>44</v>
      </c>
      <c r="J146" s="439">
        <v>1627.5</v>
      </c>
      <c r="K146" s="440">
        <v>0</v>
      </c>
      <c r="L146" s="440">
        <v>0</v>
      </c>
      <c r="M146" s="440">
        <v>294.73</v>
      </c>
      <c r="N146" s="440">
        <v>0</v>
      </c>
      <c r="O146" s="440">
        <v>186.02</v>
      </c>
      <c r="P146" s="440">
        <f t="shared" si="1"/>
        <v>1736.21</v>
      </c>
    </row>
    <row r="147" spans="1:241" s="453" customFormat="1" ht="31.5">
      <c r="A147" s="432" t="s">
        <v>406</v>
      </c>
      <c r="B147" s="203" t="s">
        <v>407</v>
      </c>
      <c r="C147" s="447">
        <v>11167536428</v>
      </c>
      <c r="D147" s="450" t="s">
        <v>575</v>
      </c>
      <c r="E147" s="443" t="s">
        <v>414</v>
      </c>
      <c r="F147" s="435">
        <v>513425</v>
      </c>
      <c r="G147" s="436" t="s">
        <v>1075</v>
      </c>
      <c r="H147" s="442">
        <v>1</v>
      </c>
      <c r="I147" s="438">
        <v>44</v>
      </c>
      <c r="J147" s="439">
        <v>1302</v>
      </c>
      <c r="K147" s="440">
        <v>0</v>
      </c>
      <c r="L147" s="440">
        <v>0</v>
      </c>
      <c r="M147" s="440">
        <v>260.39999999999998</v>
      </c>
      <c r="N147" s="440">
        <v>0</v>
      </c>
      <c r="O147" s="440">
        <v>225.24</v>
      </c>
      <c r="P147" s="440">
        <f t="shared" si="1"/>
        <v>1337.16</v>
      </c>
    </row>
    <row r="148" spans="1:241" s="453" customFormat="1" ht="31.5">
      <c r="A148" s="432" t="s">
        <v>406</v>
      </c>
      <c r="B148" s="203" t="s">
        <v>407</v>
      </c>
      <c r="C148" s="433">
        <v>68422253453</v>
      </c>
      <c r="D148" s="434" t="s">
        <v>576</v>
      </c>
      <c r="E148" s="443" t="s">
        <v>423</v>
      </c>
      <c r="F148" s="435">
        <v>322205</v>
      </c>
      <c r="G148" s="436" t="s">
        <v>1075</v>
      </c>
      <c r="H148" s="442">
        <v>1</v>
      </c>
      <c r="I148" s="438">
        <v>44</v>
      </c>
      <c r="J148" s="439">
        <v>1399.45</v>
      </c>
      <c r="K148" s="440">
        <v>0</v>
      </c>
      <c r="L148" s="440">
        <v>0</v>
      </c>
      <c r="M148" s="440">
        <v>940.48</v>
      </c>
      <c r="N148" s="440">
        <v>0</v>
      </c>
      <c r="O148" s="440">
        <v>263.54000000000002</v>
      </c>
      <c r="P148" s="440">
        <f t="shared" si="1"/>
        <v>2076.3900000000003</v>
      </c>
    </row>
    <row r="149" spans="1:241" s="453" customFormat="1" ht="31.5">
      <c r="A149" s="432" t="s">
        <v>406</v>
      </c>
      <c r="B149" s="203" t="s">
        <v>407</v>
      </c>
      <c r="C149" s="433">
        <v>61848670400</v>
      </c>
      <c r="D149" s="434" t="s">
        <v>577</v>
      </c>
      <c r="E149" s="443" t="s">
        <v>414</v>
      </c>
      <c r="F149" s="435">
        <v>223505</v>
      </c>
      <c r="G149" s="436" t="s">
        <v>1075</v>
      </c>
      <c r="H149" s="442">
        <v>1</v>
      </c>
      <c r="I149" s="438">
        <v>40</v>
      </c>
      <c r="J149" s="439">
        <v>2996</v>
      </c>
      <c r="K149" s="440">
        <v>0</v>
      </c>
      <c r="L149" s="440">
        <v>0</v>
      </c>
      <c r="M149" s="440">
        <v>768.15</v>
      </c>
      <c r="N149" s="440">
        <v>0</v>
      </c>
      <c r="O149" s="440">
        <v>363.73</v>
      </c>
      <c r="P149" s="440">
        <f t="shared" si="1"/>
        <v>3400.42</v>
      </c>
    </row>
    <row r="150" spans="1:241" s="453" customFormat="1" ht="31.5">
      <c r="A150" s="432" t="s">
        <v>406</v>
      </c>
      <c r="B150" s="203" t="s">
        <v>407</v>
      </c>
      <c r="C150" s="433">
        <v>82203210400</v>
      </c>
      <c r="D150" s="434" t="s">
        <v>578</v>
      </c>
      <c r="E150" s="443" t="s">
        <v>414</v>
      </c>
      <c r="F150" s="438">
        <v>131205</v>
      </c>
      <c r="G150" s="436" t="s">
        <v>1075</v>
      </c>
      <c r="H150" s="442">
        <v>2</v>
      </c>
      <c r="I150" s="438">
        <v>44</v>
      </c>
      <c r="J150" s="439">
        <v>700.18</v>
      </c>
      <c r="K150" s="440">
        <v>13106.93</v>
      </c>
      <c r="L150" s="440">
        <v>0</v>
      </c>
      <c r="M150" s="440">
        <v>16682.62</v>
      </c>
      <c r="N150" s="440">
        <v>0</v>
      </c>
      <c r="O150" s="440">
        <v>16596.740000000002</v>
      </c>
      <c r="P150" s="440">
        <f t="shared" si="1"/>
        <v>786.05999999999767</v>
      </c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  <c r="AT150" s="461"/>
      <c r="AU150" s="461"/>
      <c r="AV150" s="461"/>
      <c r="AW150" s="461"/>
      <c r="AX150" s="461"/>
      <c r="AY150" s="461"/>
      <c r="AZ150" s="461"/>
      <c r="BA150" s="461"/>
      <c r="BB150" s="461"/>
      <c r="BC150" s="461"/>
      <c r="BD150" s="461"/>
      <c r="BE150" s="461"/>
      <c r="BF150" s="461"/>
      <c r="BG150" s="461"/>
      <c r="BH150" s="461"/>
      <c r="BI150" s="461"/>
      <c r="BJ150" s="461"/>
      <c r="BK150" s="461"/>
      <c r="BL150" s="461"/>
      <c r="BM150" s="461"/>
      <c r="BN150" s="461"/>
      <c r="BO150" s="461"/>
      <c r="BP150" s="461"/>
      <c r="BQ150" s="461"/>
      <c r="BR150" s="461"/>
      <c r="BS150" s="461"/>
      <c r="BT150" s="461"/>
      <c r="BU150" s="461"/>
      <c r="BV150" s="461"/>
      <c r="BW150" s="461"/>
      <c r="BX150" s="461"/>
      <c r="BY150" s="461"/>
      <c r="BZ150" s="461"/>
      <c r="CA150" s="461"/>
      <c r="CB150" s="461"/>
      <c r="CC150" s="461"/>
      <c r="CD150" s="461"/>
      <c r="CE150" s="461"/>
      <c r="CF150" s="461"/>
      <c r="CG150" s="461"/>
      <c r="CH150" s="461"/>
      <c r="CI150" s="461"/>
      <c r="CJ150" s="461"/>
      <c r="CK150" s="461"/>
      <c r="CL150" s="461"/>
      <c r="CM150" s="461"/>
      <c r="CN150" s="461"/>
      <c r="CO150" s="461"/>
      <c r="CP150" s="461"/>
      <c r="CQ150" s="461"/>
      <c r="CR150" s="461"/>
      <c r="CS150" s="461"/>
      <c r="CT150" s="461"/>
      <c r="CU150" s="461"/>
      <c r="CV150" s="461"/>
      <c r="CW150" s="461"/>
      <c r="CX150" s="461"/>
      <c r="CY150" s="461"/>
      <c r="CZ150" s="461"/>
      <c r="DA150" s="461"/>
      <c r="DB150" s="461"/>
      <c r="DC150" s="461"/>
      <c r="DD150" s="461"/>
      <c r="DE150" s="461"/>
      <c r="DF150" s="461"/>
      <c r="DG150" s="461"/>
      <c r="DH150" s="461"/>
      <c r="DI150" s="461"/>
      <c r="DJ150" s="461"/>
      <c r="DK150" s="461"/>
      <c r="DL150" s="461"/>
      <c r="DM150" s="461"/>
      <c r="DN150" s="461"/>
      <c r="DO150" s="461"/>
      <c r="DP150" s="461"/>
      <c r="DQ150" s="461"/>
      <c r="DR150" s="461"/>
      <c r="DS150" s="461"/>
      <c r="DT150" s="461"/>
      <c r="DU150" s="461"/>
      <c r="DV150" s="461"/>
      <c r="DW150" s="461"/>
      <c r="DX150" s="461"/>
      <c r="DY150" s="461"/>
      <c r="DZ150" s="461"/>
      <c r="EA150" s="461"/>
      <c r="EB150" s="461"/>
      <c r="EC150" s="461"/>
      <c r="ED150" s="461"/>
      <c r="EE150" s="461"/>
      <c r="EF150" s="461"/>
      <c r="EG150" s="461"/>
      <c r="EH150" s="461"/>
      <c r="EI150" s="461"/>
      <c r="EJ150" s="461"/>
      <c r="EK150" s="461"/>
      <c r="EL150" s="461"/>
      <c r="EM150" s="461"/>
      <c r="EN150" s="461"/>
      <c r="EO150" s="461"/>
      <c r="EP150" s="461"/>
      <c r="EQ150" s="461"/>
      <c r="ER150" s="461"/>
      <c r="ES150" s="461"/>
      <c r="ET150" s="461"/>
      <c r="EU150" s="461"/>
      <c r="EV150" s="461"/>
      <c r="EW150" s="461"/>
      <c r="EX150" s="461"/>
      <c r="EY150" s="461"/>
      <c r="EZ150" s="461"/>
      <c r="FA150" s="461"/>
      <c r="FB150" s="461"/>
      <c r="FC150" s="461"/>
      <c r="FD150" s="461"/>
      <c r="FE150" s="461"/>
      <c r="FF150" s="461"/>
      <c r="FG150" s="461"/>
      <c r="FH150" s="461"/>
      <c r="FI150" s="461"/>
      <c r="FJ150" s="461"/>
      <c r="FK150" s="461"/>
      <c r="FL150" s="461"/>
      <c r="FM150" s="461"/>
      <c r="FN150" s="461"/>
      <c r="FO150" s="461"/>
      <c r="FP150" s="461"/>
      <c r="FQ150" s="461"/>
      <c r="FR150" s="461"/>
      <c r="FS150" s="461"/>
      <c r="FT150" s="461"/>
      <c r="FU150" s="461"/>
      <c r="FV150" s="461"/>
      <c r="FW150" s="461"/>
      <c r="FX150" s="461"/>
      <c r="FY150" s="461"/>
      <c r="FZ150" s="461"/>
      <c r="GA150" s="461"/>
      <c r="GB150" s="461"/>
      <c r="GC150" s="461"/>
      <c r="GD150" s="461"/>
      <c r="GE150" s="461"/>
      <c r="GF150" s="461"/>
      <c r="GG150" s="461"/>
      <c r="GH150" s="461"/>
      <c r="GI150" s="461"/>
      <c r="GJ150" s="461"/>
      <c r="GK150" s="461"/>
      <c r="GL150" s="461"/>
      <c r="GM150" s="461"/>
      <c r="GN150" s="461"/>
      <c r="GO150" s="461"/>
      <c r="GP150" s="461"/>
      <c r="GQ150" s="461"/>
      <c r="GR150" s="461"/>
      <c r="GS150" s="461"/>
      <c r="GT150" s="461"/>
      <c r="GU150" s="461"/>
      <c r="GV150" s="461"/>
      <c r="GW150" s="461"/>
      <c r="GX150" s="461"/>
      <c r="GY150" s="461"/>
      <c r="GZ150" s="461"/>
      <c r="HA150" s="461"/>
      <c r="HB150" s="461"/>
      <c r="HC150" s="461"/>
      <c r="HD150" s="461"/>
      <c r="HE150" s="461"/>
      <c r="HF150" s="461"/>
      <c r="HG150" s="461"/>
      <c r="HH150" s="461"/>
      <c r="HI150" s="461"/>
      <c r="HJ150" s="461"/>
      <c r="HK150" s="461"/>
      <c r="HL150" s="461"/>
      <c r="HM150" s="461"/>
      <c r="HN150" s="461"/>
      <c r="HO150" s="461"/>
      <c r="HP150" s="461"/>
      <c r="HQ150" s="461"/>
      <c r="HR150" s="461"/>
      <c r="HS150" s="461"/>
      <c r="HT150" s="461"/>
      <c r="HU150" s="461"/>
      <c r="HV150" s="461"/>
      <c r="HW150" s="461"/>
      <c r="HX150" s="461"/>
      <c r="HY150" s="461"/>
      <c r="HZ150" s="461"/>
      <c r="IA150" s="461"/>
      <c r="IB150" s="461"/>
      <c r="IC150" s="461"/>
      <c r="ID150" s="461"/>
      <c r="IE150" s="461"/>
      <c r="IF150" s="461"/>
      <c r="IG150" s="461"/>
    </row>
    <row r="151" spans="1:241" s="453" customFormat="1" ht="31.5">
      <c r="A151" s="432" t="s">
        <v>406</v>
      </c>
      <c r="B151" s="203" t="s">
        <v>407</v>
      </c>
      <c r="C151" s="433">
        <v>3313952402</v>
      </c>
      <c r="D151" s="434" t="s">
        <v>579</v>
      </c>
      <c r="E151" s="250">
        <v>3</v>
      </c>
      <c r="F151" s="438">
        <v>324115</v>
      </c>
      <c r="G151" s="436" t="s">
        <v>1075</v>
      </c>
      <c r="H151" s="442">
        <v>1</v>
      </c>
      <c r="I151" s="438">
        <v>24</v>
      </c>
      <c r="J151" s="439">
        <v>2411.1999999999998</v>
      </c>
      <c r="K151" s="440">
        <v>0</v>
      </c>
      <c r="L151" s="440">
        <v>0</v>
      </c>
      <c r="M151" s="440">
        <v>1747.07</v>
      </c>
      <c r="N151" s="440">
        <v>0</v>
      </c>
      <c r="O151" s="440">
        <v>550.13</v>
      </c>
      <c r="P151" s="440">
        <f t="shared" si="1"/>
        <v>3608.1399999999994</v>
      </c>
    </row>
    <row r="152" spans="1:241" s="453" customFormat="1" ht="31.5">
      <c r="A152" s="432" t="s">
        <v>406</v>
      </c>
      <c r="B152" s="203" t="s">
        <v>407</v>
      </c>
      <c r="C152" s="433">
        <v>2498966480</v>
      </c>
      <c r="D152" s="434" t="s">
        <v>580</v>
      </c>
      <c r="E152" s="443" t="s">
        <v>423</v>
      </c>
      <c r="F152" s="435">
        <v>324115</v>
      </c>
      <c r="G152" s="436" t="s">
        <v>1075</v>
      </c>
      <c r="H152" s="442">
        <v>1</v>
      </c>
      <c r="I152" s="438">
        <v>44</v>
      </c>
      <c r="J152" s="439">
        <v>2411.1999999999998</v>
      </c>
      <c r="K152" s="440">
        <v>0</v>
      </c>
      <c r="L152" s="440">
        <v>0</v>
      </c>
      <c r="M152" s="440">
        <v>1592.7</v>
      </c>
      <c r="N152" s="440">
        <v>0</v>
      </c>
      <c r="O152" s="440">
        <v>495.55</v>
      </c>
      <c r="P152" s="440">
        <f t="shared" si="1"/>
        <v>3508.3499999999995</v>
      </c>
    </row>
    <row r="153" spans="1:241" s="453" customFormat="1" ht="31.5">
      <c r="A153" s="432" t="s">
        <v>406</v>
      </c>
      <c r="B153" s="203" t="s">
        <v>407</v>
      </c>
      <c r="C153" s="433">
        <v>5170780400</v>
      </c>
      <c r="D153" s="434" t="s">
        <v>581</v>
      </c>
      <c r="E153" s="443" t="s">
        <v>414</v>
      </c>
      <c r="F153" s="435">
        <v>422105</v>
      </c>
      <c r="G153" s="436" t="s">
        <v>1075</v>
      </c>
      <c r="H153" s="442">
        <v>1</v>
      </c>
      <c r="I153" s="438">
        <v>44</v>
      </c>
      <c r="J153" s="439">
        <v>1085</v>
      </c>
      <c r="K153" s="440">
        <v>0</v>
      </c>
      <c r="L153" s="440">
        <v>0</v>
      </c>
      <c r="M153" s="440">
        <v>716.95</v>
      </c>
      <c r="N153" s="440">
        <v>0</v>
      </c>
      <c r="O153" s="440">
        <v>519.20000000000005</v>
      </c>
      <c r="P153" s="440">
        <f t="shared" ref="P153:P167" si="2">J153+M153+N153-O153</f>
        <v>1282.75</v>
      </c>
    </row>
    <row r="154" spans="1:241" s="453" customFormat="1" ht="31.5">
      <c r="A154" s="432" t="s">
        <v>406</v>
      </c>
      <c r="B154" s="203" t="s">
        <v>407</v>
      </c>
      <c r="C154" s="433">
        <v>50934384487</v>
      </c>
      <c r="D154" s="434" t="s">
        <v>582</v>
      </c>
      <c r="E154" s="443" t="s">
        <v>414</v>
      </c>
      <c r="F154" s="435">
        <v>513425</v>
      </c>
      <c r="G154" s="436" t="s">
        <v>1075</v>
      </c>
      <c r="H154" s="442">
        <v>1</v>
      </c>
      <c r="I154" s="438">
        <v>44</v>
      </c>
      <c r="J154" s="439">
        <v>1302</v>
      </c>
      <c r="K154" s="440">
        <v>0</v>
      </c>
      <c r="L154" s="440">
        <v>0</v>
      </c>
      <c r="M154" s="440">
        <v>487.66</v>
      </c>
      <c r="N154" s="440">
        <v>0</v>
      </c>
      <c r="O154" s="440">
        <v>245.69</v>
      </c>
      <c r="P154" s="440">
        <f t="shared" si="2"/>
        <v>1543.97</v>
      </c>
    </row>
    <row r="155" spans="1:241" s="453" customFormat="1" ht="31.5">
      <c r="A155" s="432" t="s">
        <v>406</v>
      </c>
      <c r="B155" s="203" t="s">
        <v>407</v>
      </c>
      <c r="C155" s="433">
        <v>6789214402</v>
      </c>
      <c r="D155" s="434" t="s">
        <v>583</v>
      </c>
      <c r="E155" s="443" t="s">
        <v>410</v>
      </c>
      <c r="F155" s="435">
        <v>223405</v>
      </c>
      <c r="G155" s="436" t="s">
        <v>1075</v>
      </c>
      <c r="H155" s="442">
        <v>1</v>
      </c>
      <c r="I155" s="438">
        <v>26</v>
      </c>
      <c r="J155" s="439">
        <v>3742.45</v>
      </c>
      <c r="K155" s="440">
        <v>0</v>
      </c>
      <c r="L155" s="440">
        <v>0</v>
      </c>
      <c r="M155" s="440">
        <v>553.66</v>
      </c>
      <c r="N155" s="440">
        <v>0</v>
      </c>
      <c r="O155" s="440">
        <v>599.51</v>
      </c>
      <c r="P155" s="440">
        <f t="shared" si="2"/>
        <v>3696.5999999999995</v>
      </c>
    </row>
    <row r="156" spans="1:241" s="453" customFormat="1" ht="31.5">
      <c r="A156" s="432" t="s">
        <v>406</v>
      </c>
      <c r="B156" s="203" t="s">
        <v>407</v>
      </c>
      <c r="C156" s="433">
        <v>8969938419</v>
      </c>
      <c r="D156" s="434" t="s">
        <v>584</v>
      </c>
      <c r="E156" s="443" t="s">
        <v>410</v>
      </c>
      <c r="F156" s="435">
        <v>223505</v>
      </c>
      <c r="G156" s="436" t="s">
        <v>1075</v>
      </c>
      <c r="H156" s="442">
        <v>1</v>
      </c>
      <c r="I156" s="438">
        <v>40</v>
      </c>
      <c r="J156" s="439">
        <v>2354</v>
      </c>
      <c r="K156" s="440">
        <v>0</v>
      </c>
      <c r="L156" s="440">
        <v>0</v>
      </c>
      <c r="M156" s="440">
        <v>653.58000000000004</v>
      </c>
      <c r="N156" s="440">
        <v>129.47</v>
      </c>
      <c r="O156" s="440">
        <v>288.95</v>
      </c>
      <c r="P156" s="440">
        <f t="shared" si="2"/>
        <v>2848.1</v>
      </c>
    </row>
    <row r="157" spans="1:241" s="453" customFormat="1" ht="31.5">
      <c r="A157" s="432" t="s">
        <v>406</v>
      </c>
      <c r="B157" s="203" t="s">
        <v>407</v>
      </c>
      <c r="C157" s="447">
        <v>6525990440</v>
      </c>
      <c r="D157" s="450" t="s">
        <v>585</v>
      </c>
      <c r="E157" s="443" t="s">
        <v>414</v>
      </c>
      <c r="F157" s="435">
        <v>225125</v>
      </c>
      <c r="G157" s="436" t="s">
        <v>1075</v>
      </c>
      <c r="H157" s="442">
        <v>1</v>
      </c>
      <c r="I157" s="438">
        <v>24</v>
      </c>
      <c r="J157" s="439">
        <v>8000</v>
      </c>
      <c r="K157" s="440">
        <v>0</v>
      </c>
      <c r="L157" s="440">
        <v>0</v>
      </c>
      <c r="M157" s="440">
        <v>7469.78</v>
      </c>
      <c r="N157" s="440">
        <v>0</v>
      </c>
      <c r="O157" s="440">
        <v>6648.19</v>
      </c>
      <c r="P157" s="440">
        <f t="shared" si="2"/>
        <v>8821.59</v>
      </c>
    </row>
    <row r="158" spans="1:241" s="453" customFormat="1" ht="31.5">
      <c r="A158" s="432" t="s">
        <v>406</v>
      </c>
      <c r="B158" s="203" t="s">
        <v>407</v>
      </c>
      <c r="C158" s="433">
        <v>10593808460</v>
      </c>
      <c r="D158" s="434" t="s">
        <v>586</v>
      </c>
      <c r="E158" s="443" t="s">
        <v>414</v>
      </c>
      <c r="F158" s="435">
        <v>225124</v>
      </c>
      <c r="G158" s="436" t="s">
        <v>1075</v>
      </c>
      <c r="H158" s="442">
        <v>1</v>
      </c>
      <c r="I158" s="438">
        <v>24</v>
      </c>
      <c r="J158" s="439">
        <v>8000</v>
      </c>
      <c r="K158" s="440">
        <v>0</v>
      </c>
      <c r="L158" s="440">
        <v>0</v>
      </c>
      <c r="M158" s="440">
        <v>1499.46</v>
      </c>
      <c r="N158" s="440">
        <v>0</v>
      </c>
      <c r="O158" s="440">
        <v>2386.98</v>
      </c>
      <c r="P158" s="440">
        <f t="shared" si="2"/>
        <v>7112.48</v>
      </c>
    </row>
    <row r="159" spans="1:241" s="453" customFormat="1" ht="31.5">
      <c r="A159" s="432" t="s">
        <v>406</v>
      </c>
      <c r="B159" s="203" t="s">
        <v>407</v>
      </c>
      <c r="C159" s="447">
        <v>9794893420</v>
      </c>
      <c r="D159" s="450" t="s">
        <v>587</v>
      </c>
      <c r="E159" s="443" t="s">
        <v>414</v>
      </c>
      <c r="F159" s="435">
        <v>515205</v>
      </c>
      <c r="G159" s="436" t="s">
        <v>1075</v>
      </c>
      <c r="H159" s="442">
        <v>1</v>
      </c>
      <c r="I159" s="438">
        <v>44</v>
      </c>
      <c r="J159" s="439">
        <v>1340.21</v>
      </c>
      <c r="K159" s="440">
        <v>0</v>
      </c>
      <c r="L159" s="440">
        <v>0</v>
      </c>
      <c r="M159" s="440">
        <v>493.21</v>
      </c>
      <c r="N159" s="440">
        <v>0</v>
      </c>
      <c r="O159" s="440">
        <v>172.27</v>
      </c>
      <c r="P159" s="440">
        <f t="shared" si="2"/>
        <v>1661.15</v>
      </c>
    </row>
    <row r="160" spans="1:241" s="453" customFormat="1" ht="31.5">
      <c r="A160" s="432" t="s">
        <v>406</v>
      </c>
      <c r="B160" s="203" t="s">
        <v>407</v>
      </c>
      <c r="C160" s="447">
        <v>70776361430</v>
      </c>
      <c r="D160" s="450" t="s">
        <v>588</v>
      </c>
      <c r="E160" s="443" t="s">
        <v>423</v>
      </c>
      <c r="F160" s="435">
        <v>223405</v>
      </c>
      <c r="G160" s="436" t="s">
        <v>1075</v>
      </c>
      <c r="H160" s="442">
        <v>1</v>
      </c>
      <c r="I160" s="438">
        <v>26</v>
      </c>
      <c r="J160" s="439">
        <v>3243.46</v>
      </c>
      <c r="K160" s="440">
        <v>0</v>
      </c>
      <c r="L160" s="440">
        <v>0</v>
      </c>
      <c r="M160" s="440">
        <v>1755.94</v>
      </c>
      <c r="N160" s="440">
        <v>0</v>
      </c>
      <c r="O160" s="440">
        <v>1595.15</v>
      </c>
      <c r="P160" s="440">
        <f t="shared" si="2"/>
        <v>3404.2499999999995</v>
      </c>
    </row>
    <row r="161" spans="1:16" s="453" customFormat="1" ht="31.5">
      <c r="A161" s="432" t="s">
        <v>406</v>
      </c>
      <c r="B161" s="203" t="s">
        <v>407</v>
      </c>
      <c r="C161" s="447">
        <v>6440151444</v>
      </c>
      <c r="D161" s="450" t="s">
        <v>589</v>
      </c>
      <c r="E161" s="443" t="s">
        <v>423</v>
      </c>
      <c r="F161" s="435">
        <v>223505</v>
      </c>
      <c r="G161" s="436" t="s">
        <v>1075</v>
      </c>
      <c r="H161" s="442">
        <v>1</v>
      </c>
      <c r="I161" s="438">
        <v>40</v>
      </c>
      <c r="J161" s="439">
        <v>2354</v>
      </c>
      <c r="K161" s="440">
        <v>0</v>
      </c>
      <c r="L161" s="440">
        <v>0</v>
      </c>
      <c r="M161" s="440">
        <v>820.83</v>
      </c>
      <c r="N161" s="440">
        <v>0</v>
      </c>
      <c r="O161" s="440">
        <v>294.05</v>
      </c>
      <c r="P161" s="440">
        <f t="shared" si="2"/>
        <v>2880.7799999999997</v>
      </c>
    </row>
    <row r="162" spans="1:16" s="453" customFormat="1" ht="31.5">
      <c r="A162" s="432" t="s">
        <v>406</v>
      </c>
      <c r="B162" s="203" t="s">
        <v>407</v>
      </c>
      <c r="C162" s="433">
        <v>6440151444</v>
      </c>
      <c r="D162" s="434" t="s">
        <v>590</v>
      </c>
      <c r="E162" s="443" t="s">
        <v>423</v>
      </c>
      <c r="F162" s="435">
        <v>515215</v>
      </c>
      <c r="G162" s="436" t="s">
        <v>1075</v>
      </c>
      <c r="H162" s="442">
        <v>1</v>
      </c>
      <c r="I162" s="438">
        <v>44</v>
      </c>
      <c r="J162" s="439">
        <v>1302</v>
      </c>
      <c r="K162" s="440">
        <v>0</v>
      </c>
      <c r="L162" s="440">
        <v>0</v>
      </c>
      <c r="M162" s="440">
        <v>437.95</v>
      </c>
      <c r="N162" s="440">
        <v>0</v>
      </c>
      <c r="O162" s="440">
        <v>241.22</v>
      </c>
      <c r="P162" s="440">
        <f t="shared" si="2"/>
        <v>1498.73</v>
      </c>
    </row>
    <row r="163" spans="1:16" s="453" customFormat="1" ht="31.5">
      <c r="A163" s="432" t="s">
        <v>406</v>
      </c>
      <c r="B163" s="203" t="s">
        <v>407</v>
      </c>
      <c r="C163" s="433">
        <v>4454849420</v>
      </c>
      <c r="D163" s="434" t="s">
        <v>591</v>
      </c>
      <c r="E163" s="443" t="s">
        <v>423</v>
      </c>
      <c r="F163" s="435">
        <v>422105</v>
      </c>
      <c r="G163" s="436" t="s">
        <v>1075</v>
      </c>
      <c r="H163" s="442">
        <v>1</v>
      </c>
      <c r="I163" s="438">
        <v>44</v>
      </c>
      <c r="J163" s="439">
        <v>1302</v>
      </c>
      <c r="K163" s="440">
        <v>0</v>
      </c>
      <c r="L163" s="440">
        <v>0</v>
      </c>
      <c r="M163" s="440">
        <v>459.25</v>
      </c>
      <c r="N163" s="440">
        <v>0</v>
      </c>
      <c r="O163" s="440">
        <v>243.14</v>
      </c>
      <c r="P163" s="440">
        <f t="shared" si="2"/>
        <v>1518.1100000000001</v>
      </c>
    </row>
    <row r="164" spans="1:16" s="453" customFormat="1" ht="31.5">
      <c r="A164" s="432" t="s">
        <v>406</v>
      </c>
      <c r="B164" s="203" t="s">
        <v>407</v>
      </c>
      <c r="C164" s="443" t="s">
        <v>593</v>
      </c>
      <c r="D164" s="462" t="s">
        <v>594</v>
      </c>
      <c r="E164" s="250">
        <v>2</v>
      </c>
      <c r="F164" s="435">
        <v>422105</v>
      </c>
      <c r="G164" s="436" t="s">
        <v>1075</v>
      </c>
      <c r="H164" s="442">
        <v>1</v>
      </c>
      <c r="I164" s="438">
        <v>44</v>
      </c>
      <c r="J164" s="439">
        <v>1302</v>
      </c>
      <c r="K164" s="440">
        <v>0</v>
      </c>
      <c r="L164" s="440">
        <v>0</v>
      </c>
      <c r="M164" s="440">
        <v>658.1</v>
      </c>
      <c r="N164" s="440">
        <v>0</v>
      </c>
      <c r="O164" s="440">
        <v>261.02999999999997</v>
      </c>
      <c r="P164" s="440">
        <f t="shared" si="2"/>
        <v>1699.07</v>
      </c>
    </row>
    <row r="165" spans="1:16" s="453" customFormat="1" ht="31.5">
      <c r="A165" s="432" t="s">
        <v>406</v>
      </c>
      <c r="B165" s="203" t="s">
        <v>407</v>
      </c>
      <c r="C165" s="443" t="s">
        <v>595</v>
      </c>
      <c r="D165" s="462" t="s">
        <v>596</v>
      </c>
      <c r="E165" s="250">
        <v>2</v>
      </c>
      <c r="F165" s="435">
        <v>514310</v>
      </c>
      <c r="G165" s="436" t="s">
        <v>1075</v>
      </c>
      <c r="H165" s="442">
        <v>2</v>
      </c>
      <c r="I165" s="438">
        <v>44</v>
      </c>
      <c r="J165" s="439">
        <v>1787.68</v>
      </c>
      <c r="K165" s="440">
        <v>0</v>
      </c>
      <c r="L165" s="440">
        <v>0</v>
      </c>
      <c r="M165" s="440">
        <v>516.41</v>
      </c>
      <c r="N165" s="440">
        <v>0</v>
      </c>
      <c r="O165" s="440">
        <v>346.76</v>
      </c>
      <c r="P165" s="440">
        <f t="shared" si="2"/>
        <v>1957.3300000000002</v>
      </c>
    </row>
    <row r="166" spans="1:16" s="453" customFormat="1" ht="31.5">
      <c r="A166" s="432" t="s">
        <v>406</v>
      </c>
      <c r="B166" s="203" t="s">
        <v>407</v>
      </c>
      <c r="C166" s="443" t="s">
        <v>597</v>
      </c>
      <c r="D166" s="462" t="s">
        <v>598</v>
      </c>
      <c r="E166" s="250">
        <v>2</v>
      </c>
      <c r="F166" s="435">
        <v>322205</v>
      </c>
      <c r="G166" s="436" t="s">
        <v>1075</v>
      </c>
      <c r="H166" s="456">
        <v>1</v>
      </c>
      <c r="I166" s="457">
        <v>44</v>
      </c>
      <c r="J166" s="439">
        <v>1399.45</v>
      </c>
      <c r="K166" s="440">
        <v>0</v>
      </c>
      <c r="L166" s="440">
        <v>0</v>
      </c>
      <c r="M166" s="440">
        <v>892.24</v>
      </c>
      <c r="N166" s="440">
        <v>0</v>
      </c>
      <c r="O166" s="440">
        <v>263.54000000000002</v>
      </c>
      <c r="P166" s="440">
        <f t="shared" si="2"/>
        <v>2028.15</v>
      </c>
    </row>
    <row r="167" spans="1:16" s="453" customFormat="1" ht="31.5">
      <c r="A167" s="432" t="s">
        <v>406</v>
      </c>
      <c r="B167" s="203" t="s">
        <v>407</v>
      </c>
      <c r="C167" s="443" t="s">
        <v>599</v>
      </c>
      <c r="D167" s="462" t="s">
        <v>600</v>
      </c>
      <c r="E167" s="250">
        <v>2</v>
      </c>
      <c r="F167" s="435">
        <v>322205</v>
      </c>
      <c r="G167" s="436" t="s">
        <v>1075</v>
      </c>
      <c r="H167" s="456">
        <v>1</v>
      </c>
      <c r="I167" s="457">
        <v>44</v>
      </c>
      <c r="J167" s="439">
        <v>1399.45</v>
      </c>
      <c r="K167" s="440">
        <v>0</v>
      </c>
      <c r="L167" s="440">
        <v>0</v>
      </c>
      <c r="M167" s="440">
        <v>665.39</v>
      </c>
      <c r="N167" s="440">
        <v>0</v>
      </c>
      <c r="O167" s="440">
        <v>243.17</v>
      </c>
      <c r="P167" s="440">
        <f t="shared" si="2"/>
        <v>1821.67</v>
      </c>
    </row>
    <row r="168" spans="1:16" ht="15.75">
      <c r="L168" s="467"/>
    </row>
    <row r="169" spans="1:16" ht="15.75">
      <c r="O169" s="468"/>
      <c r="P169" s="468"/>
    </row>
    <row r="170" spans="1:16" ht="15.75">
      <c r="O170" s="469"/>
      <c r="P170" s="469"/>
    </row>
    <row r="171" spans="1:16" ht="15.75">
      <c r="O171" s="469"/>
      <c r="P171" s="469"/>
    </row>
    <row r="172" spans="1:16" ht="15.75">
      <c r="O172" s="469"/>
      <c r="P172" s="469"/>
    </row>
    <row r="173" spans="1:16" ht="15.75">
      <c r="O173" s="469"/>
      <c r="P173" s="469"/>
    </row>
    <row r="174" spans="1:16" ht="15.75">
      <c r="O174" s="469"/>
      <c r="P174" s="469"/>
    </row>
    <row r="175" spans="1:16" ht="15.75">
      <c r="O175" s="469"/>
    </row>
    <row r="176" spans="1:16" ht="15.75" customHeight="1">
      <c r="O176" s="469"/>
    </row>
    <row r="177" spans="1:16" ht="15.75">
      <c r="A177" s="431"/>
      <c r="B177" s="431"/>
      <c r="C177" s="431"/>
      <c r="D177" s="431"/>
      <c r="E177" s="431"/>
      <c r="O177" s="469"/>
    </row>
    <row r="178" spans="1:16" ht="15.75">
      <c r="A178" s="431"/>
      <c r="B178" s="431"/>
      <c r="C178" s="431"/>
      <c r="D178" s="431"/>
      <c r="E178" s="431"/>
    </row>
    <row r="179" spans="1:16" ht="15.75">
      <c r="A179" s="431"/>
      <c r="B179" s="431"/>
      <c r="C179" s="431"/>
      <c r="D179" s="431"/>
      <c r="E179" s="431"/>
      <c r="F179" s="431"/>
      <c r="G179" s="431"/>
      <c r="H179" s="431"/>
      <c r="I179" s="431"/>
      <c r="K179" s="431"/>
      <c r="L179" s="431"/>
      <c r="M179" s="431"/>
      <c r="N179" s="431"/>
      <c r="O179" s="431"/>
      <c r="P179" s="431"/>
    </row>
    <row r="180" spans="1:16" ht="15.75">
      <c r="A180" s="431"/>
      <c r="B180" s="431"/>
      <c r="C180" s="431"/>
      <c r="D180" s="431"/>
      <c r="E180" s="431"/>
      <c r="F180" s="431"/>
      <c r="G180" s="431"/>
      <c r="H180" s="431"/>
      <c r="I180" s="431"/>
      <c r="K180" s="431"/>
      <c r="L180" s="431"/>
      <c r="M180" s="431"/>
      <c r="N180" s="431"/>
      <c r="O180" s="431"/>
      <c r="P180" s="431"/>
    </row>
    <row r="181" spans="1:16" ht="15.75">
      <c r="A181" s="431"/>
      <c r="B181" s="431"/>
      <c r="C181" s="431"/>
      <c r="D181" s="431"/>
      <c r="E181" s="431"/>
      <c r="F181" s="431"/>
      <c r="G181" s="431"/>
      <c r="H181" s="431"/>
      <c r="I181" s="431"/>
      <c r="K181" s="431"/>
      <c r="L181" s="431"/>
      <c r="M181" s="431"/>
      <c r="N181" s="431"/>
      <c r="O181" s="431"/>
      <c r="P181" s="431"/>
    </row>
    <row r="182" spans="1:16" ht="15.75">
      <c r="A182" s="431"/>
      <c r="B182" s="431"/>
      <c r="C182" s="431"/>
      <c r="D182" s="431"/>
      <c r="E182" s="431"/>
      <c r="F182" s="431"/>
      <c r="G182" s="431"/>
      <c r="H182" s="431"/>
      <c r="I182" s="431"/>
      <c r="K182" s="431"/>
      <c r="L182" s="431"/>
      <c r="M182" s="431"/>
      <c r="N182" s="431"/>
      <c r="O182" s="431"/>
      <c r="P182" s="431"/>
    </row>
    <row r="183" spans="1:16" ht="15.75">
      <c r="A183" s="431"/>
      <c r="B183" s="431"/>
      <c r="C183" s="431"/>
      <c r="D183" s="431"/>
      <c r="E183" s="431"/>
      <c r="F183" s="431"/>
      <c r="G183" s="431"/>
      <c r="H183" s="431"/>
      <c r="I183" s="431"/>
      <c r="K183" s="431"/>
      <c r="L183" s="431"/>
      <c r="M183" s="431"/>
      <c r="N183" s="431"/>
      <c r="O183" s="431"/>
      <c r="P183" s="431"/>
    </row>
    <row r="184" spans="1:16" ht="15.75">
      <c r="A184" s="431"/>
      <c r="B184" s="431"/>
      <c r="C184" s="431"/>
      <c r="D184" s="431"/>
      <c r="E184" s="431"/>
      <c r="F184" s="431"/>
      <c r="G184" s="431"/>
      <c r="H184" s="431"/>
      <c r="I184" s="431"/>
      <c r="K184" s="431"/>
      <c r="L184" s="431"/>
      <c r="M184" s="431"/>
      <c r="N184" s="431"/>
      <c r="O184" s="431"/>
      <c r="P184" s="431"/>
    </row>
    <row r="185" spans="1:16" ht="15.75">
      <c r="A185" s="431"/>
      <c r="B185" s="431"/>
      <c r="C185" s="431"/>
      <c r="D185" s="431"/>
      <c r="E185" s="431"/>
      <c r="F185" s="431"/>
      <c r="G185" s="431"/>
      <c r="H185" s="431"/>
      <c r="I185" s="431"/>
      <c r="K185" s="431"/>
      <c r="L185" s="431"/>
      <c r="M185" s="431"/>
      <c r="N185" s="431"/>
      <c r="O185" s="431"/>
      <c r="P185" s="431"/>
    </row>
    <row r="186" spans="1:16" ht="15.75">
      <c r="A186" s="431"/>
      <c r="B186" s="431"/>
      <c r="C186" s="431"/>
      <c r="D186" s="431"/>
      <c r="E186" s="431"/>
      <c r="F186" s="431"/>
      <c r="G186" s="431"/>
      <c r="H186" s="431"/>
      <c r="I186" s="431"/>
      <c r="K186" s="431"/>
      <c r="L186" s="431"/>
      <c r="M186" s="431"/>
      <c r="N186" s="431"/>
      <c r="O186" s="431"/>
      <c r="P186" s="431"/>
    </row>
    <row r="187" spans="1:16" ht="15.75">
      <c r="A187" s="431"/>
      <c r="B187" s="431"/>
      <c r="C187" s="431"/>
      <c r="D187" s="431"/>
      <c r="E187" s="431"/>
      <c r="F187" s="431"/>
      <c r="G187" s="431"/>
      <c r="H187" s="431"/>
      <c r="I187" s="431"/>
      <c r="K187" s="431"/>
      <c r="L187" s="431"/>
      <c r="M187" s="431"/>
      <c r="N187" s="431"/>
      <c r="O187" s="431"/>
      <c r="P187" s="431"/>
    </row>
    <row r="188" spans="1:16" ht="15.75">
      <c r="A188" s="431"/>
      <c r="B188" s="431"/>
      <c r="C188" s="431"/>
      <c r="D188" s="431"/>
      <c r="E188" s="431"/>
      <c r="F188" s="431"/>
      <c r="G188" s="431"/>
      <c r="H188" s="431"/>
      <c r="I188" s="431"/>
      <c r="K188" s="431"/>
      <c r="L188" s="431"/>
      <c r="M188" s="431"/>
      <c r="N188" s="431"/>
      <c r="O188" s="431"/>
      <c r="P188" s="431"/>
    </row>
    <row r="189" spans="1:16" ht="15.75">
      <c r="A189" s="431"/>
      <c r="B189" s="431"/>
      <c r="C189" s="431"/>
      <c r="D189" s="431"/>
      <c r="E189" s="431"/>
      <c r="F189" s="431"/>
      <c r="G189" s="431"/>
      <c r="H189" s="431"/>
      <c r="I189" s="431"/>
      <c r="K189" s="431"/>
      <c r="L189" s="431"/>
      <c r="M189" s="431"/>
      <c r="N189" s="431"/>
      <c r="O189" s="431"/>
      <c r="P189" s="431"/>
    </row>
    <row r="190" spans="1:16" ht="15.75">
      <c r="A190" s="431"/>
      <c r="B190" s="431"/>
      <c r="C190" s="431"/>
      <c r="D190" s="431"/>
      <c r="E190" s="431"/>
      <c r="F190" s="431"/>
      <c r="G190" s="431"/>
      <c r="H190" s="431"/>
      <c r="I190" s="431"/>
      <c r="K190" s="431"/>
      <c r="L190" s="431"/>
      <c r="M190" s="431"/>
      <c r="N190" s="431"/>
      <c r="O190" s="431"/>
      <c r="P190" s="431"/>
    </row>
    <row r="191" spans="1:16" ht="15.75">
      <c r="A191" s="431"/>
      <c r="B191" s="431"/>
      <c r="C191" s="431"/>
      <c r="D191" s="431"/>
      <c r="E191" s="431"/>
      <c r="F191" s="431"/>
      <c r="G191" s="431"/>
      <c r="H191" s="431"/>
      <c r="I191" s="431"/>
      <c r="K191" s="431"/>
      <c r="L191" s="431"/>
      <c r="M191" s="431"/>
      <c r="N191" s="431"/>
      <c r="O191" s="431"/>
      <c r="P191" s="431"/>
    </row>
    <row r="192" spans="1:16" ht="15.75">
      <c r="A192" s="431"/>
      <c r="B192" s="431"/>
      <c r="C192" s="431"/>
      <c r="D192" s="431"/>
      <c r="E192" s="431"/>
      <c r="F192" s="431"/>
      <c r="G192" s="431"/>
      <c r="H192" s="431"/>
      <c r="I192" s="431"/>
      <c r="K192" s="431"/>
      <c r="L192" s="431"/>
      <c r="M192" s="431"/>
      <c r="N192" s="431"/>
      <c r="O192" s="431"/>
      <c r="P192" s="431"/>
    </row>
    <row r="193" spans="1:16" ht="15.75">
      <c r="A193" s="431"/>
      <c r="B193" s="431"/>
      <c r="C193" s="431"/>
      <c r="D193" s="431"/>
      <c r="E193" s="431"/>
      <c r="F193" s="431"/>
      <c r="G193" s="431"/>
      <c r="H193" s="431"/>
      <c r="I193" s="431"/>
      <c r="K193" s="431"/>
      <c r="L193" s="431"/>
      <c r="M193" s="431"/>
      <c r="N193" s="431"/>
      <c r="O193" s="431"/>
      <c r="P193" s="431"/>
    </row>
    <row r="194" spans="1:16" ht="15.75">
      <c r="A194" s="431"/>
      <c r="B194" s="431"/>
      <c r="C194" s="431"/>
      <c r="D194" s="431"/>
      <c r="E194" s="431"/>
      <c r="F194" s="431"/>
      <c r="G194" s="431"/>
      <c r="H194" s="431"/>
      <c r="I194" s="431"/>
      <c r="K194" s="431"/>
      <c r="L194" s="431"/>
      <c r="M194" s="431"/>
      <c r="N194" s="431"/>
      <c r="O194" s="431"/>
      <c r="P194" s="431"/>
    </row>
    <row r="195" spans="1:16" ht="15.75" customHeight="1">
      <c r="F195" s="431"/>
      <c r="G195" s="431"/>
      <c r="H195" s="431"/>
      <c r="I195" s="431"/>
      <c r="K195" s="431"/>
      <c r="L195" s="431"/>
      <c r="M195" s="431"/>
      <c r="N195" s="431"/>
      <c r="O195" s="431"/>
      <c r="P195" s="431"/>
    </row>
    <row r="196" spans="1:16" ht="15.75" customHeight="1">
      <c r="F196" s="431"/>
      <c r="G196" s="431"/>
      <c r="H196" s="431"/>
      <c r="I196" s="431"/>
      <c r="K196" s="431"/>
      <c r="L196" s="431"/>
      <c r="M196" s="431"/>
      <c r="N196" s="431"/>
      <c r="O196" s="431"/>
      <c r="P196" s="431"/>
    </row>
    <row r="197" spans="1:16" ht="15.75" customHeight="1"/>
    <row r="198" spans="1:16" ht="15.75" customHeight="1"/>
    <row r="199" spans="1:16" ht="15.75" customHeight="1"/>
    <row r="200" spans="1:16" ht="15.75" customHeight="1"/>
    <row r="201" spans="1:16" ht="15.75" customHeight="1"/>
    <row r="202" spans="1:16" ht="15.75" customHeight="1"/>
    <row r="203" spans="1:16" ht="15.75" customHeight="1"/>
    <row r="204" spans="1:16" ht="15.75" customHeight="1"/>
    <row r="205" spans="1:16" ht="15.75" customHeight="1"/>
    <row r="206" spans="1:16" ht="15.75" customHeight="1"/>
    <row r="207" spans="1:16" ht="15.75" customHeight="1"/>
    <row r="208" spans="1:16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protectedRanges>
    <protectedRange sqref="B2:B22" name="Intervalo2_1_1_1_1_1"/>
    <protectedRange sqref="D8:D9" name="Intervalo1_2_1_2_1_1_1"/>
    <protectedRange sqref="B23:B167" name="Intervalo2_1_1_1_1_1_21"/>
    <protectedRange sqref="I8:I9" name="Intervalo1_2_1_1_1_1_1_1_1_2"/>
  </protectedRanges>
  <printOptions horizontalCentered="1" verticalCentered="1"/>
  <pageMargins left="0.31496062992125984" right="0.31496062992125984" top="0.59055118110236227" bottom="0.59055118110236227" header="0" footer="0"/>
  <pageSetup paperSize="9" scale="42" fitToHeight="0" orientation="landscape" r:id="rId1"/>
  <rowBreaks count="1" manualBreakCount="1">
    <brk id="74" max="15" man="1"/>
  </rowBreaks>
  <colBreaks count="1" manualBreakCount="1">
    <brk id="1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256"/>
  <sheetViews>
    <sheetView topLeftCell="U161" zoomScale="60" zoomScaleNormal="60" workbookViewId="0">
      <selection activeCell="AB167" sqref="A1:AB167"/>
    </sheetView>
  </sheetViews>
  <sheetFormatPr defaultColWidth="9.140625" defaultRowHeight="21"/>
  <cols>
    <col min="1" max="1" width="24" style="380" bestFit="1" customWidth="1"/>
    <col min="2" max="2" width="47.85546875" style="380" bestFit="1" customWidth="1"/>
    <col min="3" max="3" width="22.7109375" style="380" bestFit="1" customWidth="1"/>
    <col min="4" max="4" width="41.140625" style="380" bestFit="1" customWidth="1"/>
    <col min="5" max="6" width="15.7109375" style="416" bestFit="1" customWidth="1"/>
    <col min="7" max="7" width="19.42578125" style="416" bestFit="1" customWidth="1"/>
    <col min="8" max="8" width="7.28515625" style="416" bestFit="1" customWidth="1"/>
    <col min="9" max="9" width="12.28515625" style="417" bestFit="1" customWidth="1"/>
    <col min="10" max="10" width="10.5703125" style="416" bestFit="1" customWidth="1"/>
    <col min="11" max="11" width="25.140625" style="416" customWidth="1"/>
    <col min="12" max="12" width="28.7109375" style="417" customWidth="1"/>
    <col min="13" max="13" width="19.85546875" style="416" bestFit="1" customWidth="1"/>
    <col min="14" max="14" width="25.140625" style="416" customWidth="1"/>
    <col min="15" max="15" width="30" style="416" bestFit="1" customWidth="1"/>
    <col min="16" max="16" width="22.85546875" style="416" bestFit="1" customWidth="1"/>
    <col min="17" max="17" width="25.28515625" style="416" bestFit="1" customWidth="1"/>
    <col min="18" max="18" width="30" style="421" bestFit="1" customWidth="1"/>
    <col min="19" max="19" width="23.5703125" style="421" bestFit="1" customWidth="1"/>
    <col min="20" max="21" width="22.7109375" style="421" bestFit="1" customWidth="1"/>
    <col min="22" max="22" width="19.85546875" style="421" bestFit="1" customWidth="1"/>
    <col min="23" max="23" width="20.5703125" style="421" bestFit="1" customWidth="1"/>
    <col min="24" max="24" width="21" style="421" bestFit="1" customWidth="1"/>
    <col min="25" max="25" width="22.140625" style="421" bestFit="1" customWidth="1"/>
    <col min="26" max="26" width="19.85546875" style="421" bestFit="1" customWidth="1"/>
    <col min="27" max="27" width="20.5703125" style="421" bestFit="1" customWidth="1"/>
    <col min="28" max="28" width="28.5703125" style="422" bestFit="1" customWidth="1"/>
    <col min="29" max="239" width="9.140625" style="380"/>
    <col min="240" max="240" width="6.5703125" style="380" customWidth="1"/>
    <col min="241" max="241" width="79.5703125" style="380" customWidth="1"/>
    <col min="242" max="242" width="23.5703125" style="380" customWidth="1"/>
    <col min="243" max="243" width="27.85546875" style="380" customWidth="1"/>
    <col min="244" max="244" width="22.28515625" style="380" customWidth="1"/>
    <col min="245" max="245" width="23.5703125" style="380" customWidth="1"/>
    <col min="246" max="246" width="39" style="380" customWidth="1"/>
    <col min="247" max="247" width="36.42578125" style="380" customWidth="1"/>
    <col min="248" max="248" width="8" style="380" customWidth="1"/>
    <col min="249" max="249" width="15.5703125" style="380" customWidth="1"/>
    <col min="250" max="250" width="17.28515625" style="380" customWidth="1"/>
    <col min="251" max="251" width="18.85546875" style="380" customWidth="1"/>
    <col min="252" max="252" width="81" style="380" customWidth="1"/>
    <col min="253" max="253" width="14.85546875" style="380" customWidth="1"/>
    <col min="254" max="254" width="15.7109375" style="380" customWidth="1"/>
    <col min="255" max="255" width="17.5703125" style="380" customWidth="1"/>
    <col min="256" max="256" width="18.42578125" style="380" customWidth="1"/>
    <col min="257" max="257" width="16.5703125" style="380" customWidth="1"/>
    <col min="258" max="258" width="17.7109375" style="380" customWidth="1"/>
    <col min="259" max="259" width="17.85546875" style="380" customWidth="1"/>
    <col min="260" max="260" width="18.42578125" style="380" customWidth="1"/>
    <col min="261" max="261" width="15.42578125" style="380" customWidth="1"/>
    <col min="262" max="262" width="14.5703125" style="380" customWidth="1"/>
    <col min="263" max="263" width="15" style="380" customWidth="1"/>
    <col min="264" max="264" width="6.7109375" style="380" customWidth="1"/>
    <col min="265" max="265" width="14.28515625" style="380" customWidth="1"/>
    <col min="266" max="266" width="17.5703125" style="380" customWidth="1"/>
    <col min="267" max="267" width="27.7109375" style="380" customWidth="1"/>
    <col min="268" max="270" width="9.140625" style="380"/>
    <col min="271" max="271" width="14.85546875" style="380" customWidth="1"/>
    <col min="272" max="272" width="13.85546875" style="380" customWidth="1"/>
    <col min="273" max="495" width="9.140625" style="380"/>
    <col min="496" max="496" width="6.5703125" style="380" customWidth="1"/>
    <col min="497" max="497" width="79.5703125" style="380" customWidth="1"/>
    <col min="498" max="498" width="23.5703125" style="380" customWidth="1"/>
    <col min="499" max="499" width="27.85546875" style="380" customWidth="1"/>
    <col min="500" max="500" width="22.28515625" style="380" customWidth="1"/>
    <col min="501" max="501" width="23.5703125" style="380" customWidth="1"/>
    <col min="502" max="502" width="39" style="380" customWidth="1"/>
    <col min="503" max="503" width="36.42578125" style="380" customWidth="1"/>
    <col min="504" max="504" width="8" style="380" customWidth="1"/>
    <col min="505" max="505" width="15.5703125" style="380" customWidth="1"/>
    <col min="506" max="506" width="17.28515625" style="380" customWidth="1"/>
    <col min="507" max="507" width="18.85546875" style="380" customWidth="1"/>
    <col min="508" max="508" width="81" style="380" customWidth="1"/>
    <col min="509" max="509" width="14.85546875" style="380" customWidth="1"/>
    <col min="510" max="510" width="15.7109375" style="380" customWidth="1"/>
    <col min="511" max="511" width="17.5703125" style="380" customWidth="1"/>
    <col min="512" max="512" width="18.42578125" style="380" customWidth="1"/>
    <col min="513" max="513" width="16.5703125" style="380" customWidth="1"/>
    <col min="514" max="514" width="17.7109375" style="380" customWidth="1"/>
    <col min="515" max="515" width="17.85546875" style="380" customWidth="1"/>
    <col min="516" max="516" width="18.42578125" style="380" customWidth="1"/>
    <col min="517" max="517" width="15.42578125" style="380" customWidth="1"/>
    <col min="518" max="518" width="14.5703125" style="380" customWidth="1"/>
    <col min="519" max="519" width="15" style="380" customWidth="1"/>
    <col min="520" max="520" width="6.7109375" style="380" customWidth="1"/>
    <col min="521" max="521" width="14.28515625" style="380" customWidth="1"/>
    <col min="522" max="522" width="17.5703125" style="380" customWidth="1"/>
    <col min="523" max="523" width="27.7109375" style="380" customWidth="1"/>
    <col min="524" max="526" width="9.140625" style="380"/>
    <col min="527" max="527" width="14.85546875" style="380" customWidth="1"/>
    <col min="528" max="528" width="13.85546875" style="380" customWidth="1"/>
    <col min="529" max="751" width="9.140625" style="380"/>
    <col min="752" max="752" width="6.5703125" style="380" customWidth="1"/>
    <col min="753" max="753" width="79.5703125" style="380" customWidth="1"/>
    <col min="754" max="754" width="23.5703125" style="380" customWidth="1"/>
    <col min="755" max="755" width="27.85546875" style="380" customWidth="1"/>
    <col min="756" max="756" width="22.28515625" style="380" customWidth="1"/>
    <col min="757" max="757" width="23.5703125" style="380" customWidth="1"/>
    <col min="758" max="758" width="39" style="380" customWidth="1"/>
    <col min="759" max="759" width="36.42578125" style="380" customWidth="1"/>
    <col min="760" max="760" width="8" style="380" customWidth="1"/>
    <col min="761" max="761" width="15.5703125" style="380" customWidth="1"/>
    <col min="762" max="762" width="17.28515625" style="380" customWidth="1"/>
    <col min="763" max="763" width="18.85546875" style="380" customWidth="1"/>
    <col min="764" max="764" width="81" style="380" customWidth="1"/>
    <col min="765" max="765" width="14.85546875" style="380" customWidth="1"/>
    <col min="766" max="766" width="15.7109375" style="380" customWidth="1"/>
    <col min="767" max="767" width="17.5703125" style="380" customWidth="1"/>
    <col min="768" max="768" width="18.42578125" style="380" customWidth="1"/>
    <col min="769" max="769" width="16.5703125" style="380" customWidth="1"/>
    <col min="770" max="770" width="17.7109375" style="380" customWidth="1"/>
    <col min="771" max="771" width="17.85546875" style="380" customWidth="1"/>
    <col min="772" max="772" width="18.42578125" style="380" customWidth="1"/>
    <col min="773" max="773" width="15.42578125" style="380" customWidth="1"/>
    <col min="774" max="774" width="14.5703125" style="380" customWidth="1"/>
    <col min="775" max="775" width="15" style="380" customWidth="1"/>
    <col min="776" max="776" width="6.7109375" style="380" customWidth="1"/>
    <col min="777" max="777" width="14.28515625" style="380" customWidth="1"/>
    <col min="778" max="778" width="17.5703125" style="380" customWidth="1"/>
    <col min="779" max="779" width="27.7109375" style="380" customWidth="1"/>
    <col min="780" max="782" width="9.140625" style="380"/>
    <col min="783" max="783" width="14.85546875" style="380" customWidth="1"/>
    <col min="784" max="784" width="13.85546875" style="380" customWidth="1"/>
    <col min="785" max="1007" width="9.140625" style="380"/>
    <col min="1008" max="1008" width="6.5703125" style="380" customWidth="1"/>
    <col min="1009" max="1009" width="79.5703125" style="380" customWidth="1"/>
    <col min="1010" max="1010" width="23.5703125" style="380" customWidth="1"/>
    <col min="1011" max="1011" width="27.85546875" style="380" customWidth="1"/>
    <col min="1012" max="1012" width="22.28515625" style="380" customWidth="1"/>
    <col min="1013" max="1013" width="23.5703125" style="380" customWidth="1"/>
    <col min="1014" max="1014" width="39" style="380" customWidth="1"/>
    <col min="1015" max="1015" width="36.42578125" style="380" customWidth="1"/>
    <col min="1016" max="1016" width="8" style="380" customWidth="1"/>
    <col min="1017" max="1017" width="15.5703125" style="380" customWidth="1"/>
    <col min="1018" max="1018" width="17.28515625" style="380" customWidth="1"/>
    <col min="1019" max="1019" width="18.85546875" style="380" customWidth="1"/>
    <col min="1020" max="1020" width="81" style="380" customWidth="1"/>
    <col min="1021" max="1021" width="14.85546875" style="380" customWidth="1"/>
    <col min="1022" max="1022" width="15.7109375" style="380" customWidth="1"/>
    <col min="1023" max="1023" width="17.5703125" style="380" customWidth="1"/>
    <col min="1024" max="1024" width="18.42578125" style="380" customWidth="1"/>
    <col min="1025" max="1025" width="16.5703125" style="380" customWidth="1"/>
    <col min="1026" max="1026" width="17.7109375" style="380" customWidth="1"/>
    <col min="1027" max="1027" width="17.85546875" style="380" customWidth="1"/>
    <col min="1028" max="1028" width="18.42578125" style="380" customWidth="1"/>
    <col min="1029" max="1029" width="15.42578125" style="380" customWidth="1"/>
    <col min="1030" max="1030" width="14.5703125" style="380" customWidth="1"/>
    <col min="1031" max="1031" width="15" style="380" customWidth="1"/>
    <col min="1032" max="1032" width="6.7109375" style="380" customWidth="1"/>
    <col min="1033" max="1033" width="14.28515625" style="380" customWidth="1"/>
    <col min="1034" max="1034" width="17.5703125" style="380" customWidth="1"/>
    <col min="1035" max="1035" width="27.7109375" style="380" customWidth="1"/>
    <col min="1036" max="1038" width="9.140625" style="380"/>
    <col min="1039" max="1039" width="14.85546875" style="380" customWidth="1"/>
    <col min="1040" max="1040" width="13.85546875" style="380" customWidth="1"/>
    <col min="1041" max="1263" width="9.140625" style="380"/>
    <col min="1264" max="1264" width="6.5703125" style="380" customWidth="1"/>
    <col min="1265" max="1265" width="79.5703125" style="380" customWidth="1"/>
    <col min="1266" max="1266" width="23.5703125" style="380" customWidth="1"/>
    <col min="1267" max="1267" width="27.85546875" style="380" customWidth="1"/>
    <col min="1268" max="1268" width="22.28515625" style="380" customWidth="1"/>
    <col min="1269" max="1269" width="23.5703125" style="380" customWidth="1"/>
    <col min="1270" max="1270" width="39" style="380" customWidth="1"/>
    <col min="1271" max="1271" width="36.42578125" style="380" customWidth="1"/>
    <col min="1272" max="1272" width="8" style="380" customWidth="1"/>
    <col min="1273" max="1273" width="15.5703125" style="380" customWidth="1"/>
    <col min="1274" max="1274" width="17.28515625" style="380" customWidth="1"/>
    <col min="1275" max="1275" width="18.85546875" style="380" customWidth="1"/>
    <col min="1276" max="1276" width="81" style="380" customWidth="1"/>
    <col min="1277" max="1277" width="14.85546875" style="380" customWidth="1"/>
    <col min="1278" max="1278" width="15.7109375" style="380" customWidth="1"/>
    <col min="1279" max="1279" width="17.5703125" style="380" customWidth="1"/>
    <col min="1280" max="1280" width="18.42578125" style="380" customWidth="1"/>
    <col min="1281" max="1281" width="16.5703125" style="380" customWidth="1"/>
    <col min="1282" max="1282" width="17.7109375" style="380" customWidth="1"/>
    <col min="1283" max="1283" width="17.85546875" style="380" customWidth="1"/>
    <col min="1284" max="1284" width="18.42578125" style="380" customWidth="1"/>
    <col min="1285" max="1285" width="15.42578125" style="380" customWidth="1"/>
    <col min="1286" max="1286" width="14.5703125" style="380" customWidth="1"/>
    <col min="1287" max="1287" width="15" style="380" customWidth="1"/>
    <col min="1288" max="1288" width="6.7109375" style="380" customWidth="1"/>
    <col min="1289" max="1289" width="14.28515625" style="380" customWidth="1"/>
    <col min="1290" max="1290" width="17.5703125" style="380" customWidth="1"/>
    <col min="1291" max="1291" width="27.7109375" style="380" customWidth="1"/>
    <col min="1292" max="1294" width="9.140625" style="380"/>
    <col min="1295" max="1295" width="14.85546875" style="380" customWidth="1"/>
    <col min="1296" max="1296" width="13.85546875" style="380" customWidth="1"/>
    <col min="1297" max="1519" width="9.140625" style="380"/>
    <col min="1520" max="1520" width="6.5703125" style="380" customWidth="1"/>
    <col min="1521" max="1521" width="79.5703125" style="380" customWidth="1"/>
    <col min="1522" max="1522" width="23.5703125" style="380" customWidth="1"/>
    <col min="1523" max="1523" width="27.85546875" style="380" customWidth="1"/>
    <col min="1524" max="1524" width="22.28515625" style="380" customWidth="1"/>
    <col min="1525" max="1525" width="23.5703125" style="380" customWidth="1"/>
    <col min="1526" max="1526" width="39" style="380" customWidth="1"/>
    <col min="1527" max="1527" width="36.42578125" style="380" customWidth="1"/>
    <col min="1528" max="1528" width="8" style="380" customWidth="1"/>
    <col min="1529" max="1529" width="15.5703125" style="380" customWidth="1"/>
    <col min="1530" max="1530" width="17.28515625" style="380" customWidth="1"/>
    <col min="1531" max="1531" width="18.85546875" style="380" customWidth="1"/>
    <col min="1532" max="1532" width="81" style="380" customWidth="1"/>
    <col min="1533" max="1533" width="14.85546875" style="380" customWidth="1"/>
    <col min="1534" max="1534" width="15.7109375" style="380" customWidth="1"/>
    <col min="1535" max="1535" width="17.5703125" style="380" customWidth="1"/>
    <col min="1536" max="1536" width="18.42578125" style="380" customWidth="1"/>
    <col min="1537" max="1537" width="16.5703125" style="380" customWidth="1"/>
    <col min="1538" max="1538" width="17.7109375" style="380" customWidth="1"/>
    <col min="1539" max="1539" width="17.85546875" style="380" customWidth="1"/>
    <col min="1540" max="1540" width="18.42578125" style="380" customWidth="1"/>
    <col min="1541" max="1541" width="15.42578125" style="380" customWidth="1"/>
    <col min="1542" max="1542" width="14.5703125" style="380" customWidth="1"/>
    <col min="1543" max="1543" width="15" style="380" customWidth="1"/>
    <col min="1544" max="1544" width="6.7109375" style="380" customWidth="1"/>
    <col min="1545" max="1545" width="14.28515625" style="380" customWidth="1"/>
    <col min="1546" max="1546" width="17.5703125" style="380" customWidth="1"/>
    <col min="1547" max="1547" width="27.7109375" style="380" customWidth="1"/>
    <col min="1548" max="1550" width="9.140625" style="380"/>
    <col min="1551" max="1551" width="14.85546875" style="380" customWidth="1"/>
    <col min="1552" max="1552" width="13.85546875" style="380" customWidth="1"/>
    <col min="1553" max="1775" width="9.140625" style="380"/>
    <col min="1776" max="1776" width="6.5703125" style="380" customWidth="1"/>
    <col min="1777" max="1777" width="79.5703125" style="380" customWidth="1"/>
    <col min="1778" max="1778" width="23.5703125" style="380" customWidth="1"/>
    <col min="1779" max="1779" width="27.85546875" style="380" customWidth="1"/>
    <col min="1780" max="1780" width="22.28515625" style="380" customWidth="1"/>
    <col min="1781" max="1781" width="23.5703125" style="380" customWidth="1"/>
    <col min="1782" max="1782" width="39" style="380" customWidth="1"/>
    <col min="1783" max="1783" width="36.42578125" style="380" customWidth="1"/>
    <col min="1784" max="1784" width="8" style="380" customWidth="1"/>
    <col min="1785" max="1785" width="15.5703125" style="380" customWidth="1"/>
    <col min="1786" max="1786" width="17.28515625" style="380" customWidth="1"/>
    <col min="1787" max="1787" width="18.85546875" style="380" customWidth="1"/>
    <col min="1788" max="1788" width="81" style="380" customWidth="1"/>
    <col min="1789" max="1789" width="14.85546875" style="380" customWidth="1"/>
    <col min="1790" max="1790" width="15.7109375" style="380" customWidth="1"/>
    <col min="1791" max="1791" width="17.5703125" style="380" customWidth="1"/>
    <col min="1792" max="1792" width="18.42578125" style="380" customWidth="1"/>
    <col min="1793" max="1793" width="16.5703125" style="380" customWidth="1"/>
    <col min="1794" max="1794" width="17.7109375" style="380" customWidth="1"/>
    <col min="1795" max="1795" width="17.85546875" style="380" customWidth="1"/>
    <col min="1796" max="1796" width="18.42578125" style="380" customWidth="1"/>
    <col min="1797" max="1797" width="15.42578125" style="380" customWidth="1"/>
    <col min="1798" max="1798" width="14.5703125" style="380" customWidth="1"/>
    <col min="1799" max="1799" width="15" style="380" customWidth="1"/>
    <col min="1800" max="1800" width="6.7109375" style="380" customWidth="1"/>
    <col min="1801" max="1801" width="14.28515625" style="380" customWidth="1"/>
    <col min="1802" max="1802" width="17.5703125" style="380" customWidth="1"/>
    <col min="1803" max="1803" width="27.7109375" style="380" customWidth="1"/>
    <col min="1804" max="1806" width="9.140625" style="380"/>
    <col min="1807" max="1807" width="14.85546875" style="380" customWidth="1"/>
    <col min="1808" max="1808" width="13.85546875" style="380" customWidth="1"/>
    <col min="1809" max="2031" width="9.140625" style="380"/>
    <col min="2032" max="2032" width="6.5703125" style="380" customWidth="1"/>
    <col min="2033" max="2033" width="79.5703125" style="380" customWidth="1"/>
    <col min="2034" max="2034" width="23.5703125" style="380" customWidth="1"/>
    <col min="2035" max="2035" width="27.85546875" style="380" customWidth="1"/>
    <col min="2036" max="2036" width="22.28515625" style="380" customWidth="1"/>
    <col min="2037" max="2037" width="23.5703125" style="380" customWidth="1"/>
    <col min="2038" max="2038" width="39" style="380" customWidth="1"/>
    <col min="2039" max="2039" width="36.42578125" style="380" customWidth="1"/>
    <col min="2040" max="2040" width="8" style="380" customWidth="1"/>
    <col min="2041" max="2041" width="15.5703125" style="380" customWidth="1"/>
    <col min="2042" max="2042" width="17.28515625" style="380" customWidth="1"/>
    <col min="2043" max="2043" width="18.85546875" style="380" customWidth="1"/>
    <col min="2044" max="2044" width="81" style="380" customWidth="1"/>
    <col min="2045" max="2045" width="14.85546875" style="380" customWidth="1"/>
    <col min="2046" max="2046" width="15.7109375" style="380" customWidth="1"/>
    <col min="2047" max="2047" width="17.5703125" style="380" customWidth="1"/>
    <col min="2048" max="2048" width="18.42578125" style="380" customWidth="1"/>
    <col min="2049" max="2049" width="16.5703125" style="380" customWidth="1"/>
    <col min="2050" max="2050" width="17.7109375" style="380" customWidth="1"/>
    <col min="2051" max="2051" width="17.85546875" style="380" customWidth="1"/>
    <col min="2052" max="2052" width="18.42578125" style="380" customWidth="1"/>
    <col min="2053" max="2053" width="15.42578125" style="380" customWidth="1"/>
    <col min="2054" max="2054" width="14.5703125" style="380" customWidth="1"/>
    <col min="2055" max="2055" width="15" style="380" customWidth="1"/>
    <col min="2056" max="2056" width="6.7109375" style="380" customWidth="1"/>
    <col min="2057" max="2057" width="14.28515625" style="380" customWidth="1"/>
    <col min="2058" max="2058" width="17.5703125" style="380" customWidth="1"/>
    <col min="2059" max="2059" width="27.7109375" style="380" customWidth="1"/>
    <col min="2060" max="2062" width="9.140625" style="380"/>
    <col min="2063" max="2063" width="14.85546875" style="380" customWidth="1"/>
    <col min="2064" max="2064" width="13.85546875" style="380" customWidth="1"/>
    <col min="2065" max="2287" width="9.140625" style="380"/>
    <col min="2288" max="2288" width="6.5703125" style="380" customWidth="1"/>
    <col min="2289" max="2289" width="79.5703125" style="380" customWidth="1"/>
    <col min="2290" max="2290" width="23.5703125" style="380" customWidth="1"/>
    <col min="2291" max="2291" width="27.85546875" style="380" customWidth="1"/>
    <col min="2292" max="2292" width="22.28515625" style="380" customWidth="1"/>
    <col min="2293" max="2293" width="23.5703125" style="380" customWidth="1"/>
    <col min="2294" max="2294" width="39" style="380" customWidth="1"/>
    <col min="2295" max="2295" width="36.42578125" style="380" customWidth="1"/>
    <col min="2296" max="2296" width="8" style="380" customWidth="1"/>
    <col min="2297" max="2297" width="15.5703125" style="380" customWidth="1"/>
    <col min="2298" max="2298" width="17.28515625" style="380" customWidth="1"/>
    <col min="2299" max="2299" width="18.85546875" style="380" customWidth="1"/>
    <col min="2300" max="2300" width="81" style="380" customWidth="1"/>
    <col min="2301" max="2301" width="14.85546875" style="380" customWidth="1"/>
    <col min="2302" max="2302" width="15.7109375" style="380" customWidth="1"/>
    <col min="2303" max="2303" width="17.5703125" style="380" customWidth="1"/>
    <col min="2304" max="2304" width="18.42578125" style="380" customWidth="1"/>
    <col min="2305" max="2305" width="16.5703125" style="380" customWidth="1"/>
    <col min="2306" max="2306" width="17.7109375" style="380" customWidth="1"/>
    <col min="2307" max="2307" width="17.85546875" style="380" customWidth="1"/>
    <col min="2308" max="2308" width="18.42578125" style="380" customWidth="1"/>
    <col min="2309" max="2309" width="15.42578125" style="380" customWidth="1"/>
    <col min="2310" max="2310" width="14.5703125" style="380" customWidth="1"/>
    <col min="2311" max="2311" width="15" style="380" customWidth="1"/>
    <col min="2312" max="2312" width="6.7109375" style="380" customWidth="1"/>
    <col min="2313" max="2313" width="14.28515625" style="380" customWidth="1"/>
    <col min="2314" max="2314" width="17.5703125" style="380" customWidth="1"/>
    <col min="2315" max="2315" width="27.7109375" style="380" customWidth="1"/>
    <col min="2316" max="2318" width="9.140625" style="380"/>
    <col min="2319" max="2319" width="14.85546875" style="380" customWidth="1"/>
    <col min="2320" max="2320" width="13.85546875" style="380" customWidth="1"/>
    <col min="2321" max="2543" width="9.140625" style="380"/>
    <col min="2544" max="2544" width="6.5703125" style="380" customWidth="1"/>
    <col min="2545" max="2545" width="79.5703125" style="380" customWidth="1"/>
    <col min="2546" max="2546" width="23.5703125" style="380" customWidth="1"/>
    <col min="2547" max="2547" width="27.85546875" style="380" customWidth="1"/>
    <col min="2548" max="2548" width="22.28515625" style="380" customWidth="1"/>
    <col min="2549" max="2549" width="23.5703125" style="380" customWidth="1"/>
    <col min="2550" max="2550" width="39" style="380" customWidth="1"/>
    <col min="2551" max="2551" width="36.42578125" style="380" customWidth="1"/>
    <col min="2552" max="2552" width="8" style="380" customWidth="1"/>
    <col min="2553" max="2553" width="15.5703125" style="380" customWidth="1"/>
    <col min="2554" max="2554" width="17.28515625" style="380" customWidth="1"/>
    <col min="2555" max="2555" width="18.85546875" style="380" customWidth="1"/>
    <col min="2556" max="2556" width="81" style="380" customWidth="1"/>
    <col min="2557" max="2557" width="14.85546875" style="380" customWidth="1"/>
    <col min="2558" max="2558" width="15.7109375" style="380" customWidth="1"/>
    <col min="2559" max="2559" width="17.5703125" style="380" customWidth="1"/>
    <col min="2560" max="2560" width="18.42578125" style="380" customWidth="1"/>
    <col min="2561" max="2561" width="16.5703125" style="380" customWidth="1"/>
    <col min="2562" max="2562" width="17.7109375" style="380" customWidth="1"/>
    <col min="2563" max="2563" width="17.85546875" style="380" customWidth="1"/>
    <col min="2564" max="2564" width="18.42578125" style="380" customWidth="1"/>
    <col min="2565" max="2565" width="15.42578125" style="380" customWidth="1"/>
    <col min="2566" max="2566" width="14.5703125" style="380" customWidth="1"/>
    <col min="2567" max="2567" width="15" style="380" customWidth="1"/>
    <col min="2568" max="2568" width="6.7109375" style="380" customWidth="1"/>
    <col min="2569" max="2569" width="14.28515625" style="380" customWidth="1"/>
    <col min="2570" max="2570" width="17.5703125" style="380" customWidth="1"/>
    <col min="2571" max="2571" width="27.7109375" style="380" customWidth="1"/>
    <col min="2572" max="2574" width="9.140625" style="380"/>
    <col min="2575" max="2575" width="14.85546875" style="380" customWidth="1"/>
    <col min="2576" max="2576" width="13.85546875" style="380" customWidth="1"/>
    <col min="2577" max="2799" width="9.140625" style="380"/>
    <col min="2800" max="2800" width="6.5703125" style="380" customWidth="1"/>
    <col min="2801" max="2801" width="79.5703125" style="380" customWidth="1"/>
    <col min="2802" max="2802" width="23.5703125" style="380" customWidth="1"/>
    <col min="2803" max="2803" width="27.85546875" style="380" customWidth="1"/>
    <col min="2804" max="2804" width="22.28515625" style="380" customWidth="1"/>
    <col min="2805" max="2805" width="23.5703125" style="380" customWidth="1"/>
    <col min="2806" max="2806" width="39" style="380" customWidth="1"/>
    <col min="2807" max="2807" width="36.42578125" style="380" customWidth="1"/>
    <col min="2808" max="2808" width="8" style="380" customWidth="1"/>
    <col min="2809" max="2809" width="15.5703125" style="380" customWidth="1"/>
    <col min="2810" max="2810" width="17.28515625" style="380" customWidth="1"/>
    <col min="2811" max="2811" width="18.85546875" style="380" customWidth="1"/>
    <col min="2812" max="2812" width="81" style="380" customWidth="1"/>
    <col min="2813" max="2813" width="14.85546875" style="380" customWidth="1"/>
    <col min="2814" max="2814" width="15.7109375" style="380" customWidth="1"/>
    <col min="2815" max="2815" width="17.5703125" style="380" customWidth="1"/>
    <col min="2816" max="2816" width="18.42578125" style="380" customWidth="1"/>
    <col min="2817" max="2817" width="16.5703125" style="380" customWidth="1"/>
    <col min="2818" max="2818" width="17.7109375" style="380" customWidth="1"/>
    <col min="2819" max="2819" width="17.85546875" style="380" customWidth="1"/>
    <col min="2820" max="2820" width="18.42578125" style="380" customWidth="1"/>
    <col min="2821" max="2821" width="15.42578125" style="380" customWidth="1"/>
    <col min="2822" max="2822" width="14.5703125" style="380" customWidth="1"/>
    <col min="2823" max="2823" width="15" style="380" customWidth="1"/>
    <col min="2824" max="2824" width="6.7109375" style="380" customWidth="1"/>
    <col min="2825" max="2825" width="14.28515625" style="380" customWidth="1"/>
    <col min="2826" max="2826" width="17.5703125" style="380" customWidth="1"/>
    <col min="2827" max="2827" width="27.7109375" style="380" customWidth="1"/>
    <col min="2828" max="2830" width="9.140625" style="380"/>
    <col min="2831" max="2831" width="14.85546875" style="380" customWidth="1"/>
    <col min="2832" max="2832" width="13.85546875" style="380" customWidth="1"/>
    <col min="2833" max="3055" width="9.140625" style="380"/>
    <col min="3056" max="3056" width="6.5703125" style="380" customWidth="1"/>
    <col min="3057" max="3057" width="79.5703125" style="380" customWidth="1"/>
    <col min="3058" max="3058" width="23.5703125" style="380" customWidth="1"/>
    <col min="3059" max="3059" width="27.85546875" style="380" customWidth="1"/>
    <col min="3060" max="3060" width="22.28515625" style="380" customWidth="1"/>
    <col min="3061" max="3061" width="23.5703125" style="380" customWidth="1"/>
    <col min="3062" max="3062" width="39" style="380" customWidth="1"/>
    <col min="3063" max="3063" width="36.42578125" style="380" customWidth="1"/>
    <col min="3064" max="3064" width="8" style="380" customWidth="1"/>
    <col min="3065" max="3065" width="15.5703125" style="380" customWidth="1"/>
    <col min="3066" max="3066" width="17.28515625" style="380" customWidth="1"/>
    <col min="3067" max="3067" width="18.85546875" style="380" customWidth="1"/>
    <col min="3068" max="3068" width="81" style="380" customWidth="1"/>
    <col min="3069" max="3069" width="14.85546875" style="380" customWidth="1"/>
    <col min="3070" max="3070" width="15.7109375" style="380" customWidth="1"/>
    <col min="3071" max="3071" width="17.5703125" style="380" customWidth="1"/>
    <col min="3072" max="3072" width="18.42578125" style="380" customWidth="1"/>
    <col min="3073" max="3073" width="16.5703125" style="380" customWidth="1"/>
    <col min="3074" max="3074" width="17.7109375" style="380" customWidth="1"/>
    <col min="3075" max="3075" width="17.85546875" style="380" customWidth="1"/>
    <col min="3076" max="3076" width="18.42578125" style="380" customWidth="1"/>
    <col min="3077" max="3077" width="15.42578125" style="380" customWidth="1"/>
    <col min="3078" max="3078" width="14.5703125" style="380" customWidth="1"/>
    <col min="3079" max="3079" width="15" style="380" customWidth="1"/>
    <col min="3080" max="3080" width="6.7109375" style="380" customWidth="1"/>
    <col min="3081" max="3081" width="14.28515625" style="380" customWidth="1"/>
    <col min="3082" max="3082" width="17.5703125" style="380" customWidth="1"/>
    <col min="3083" max="3083" width="27.7109375" style="380" customWidth="1"/>
    <col min="3084" max="3086" width="9.140625" style="380"/>
    <col min="3087" max="3087" width="14.85546875" style="380" customWidth="1"/>
    <col min="3088" max="3088" width="13.85546875" style="380" customWidth="1"/>
    <col min="3089" max="3311" width="9.140625" style="380"/>
    <col min="3312" max="3312" width="6.5703125" style="380" customWidth="1"/>
    <col min="3313" max="3313" width="79.5703125" style="380" customWidth="1"/>
    <col min="3314" max="3314" width="23.5703125" style="380" customWidth="1"/>
    <col min="3315" max="3315" width="27.85546875" style="380" customWidth="1"/>
    <col min="3316" max="3316" width="22.28515625" style="380" customWidth="1"/>
    <col min="3317" max="3317" width="23.5703125" style="380" customWidth="1"/>
    <col min="3318" max="3318" width="39" style="380" customWidth="1"/>
    <col min="3319" max="3319" width="36.42578125" style="380" customWidth="1"/>
    <col min="3320" max="3320" width="8" style="380" customWidth="1"/>
    <col min="3321" max="3321" width="15.5703125" style="380" customWidth="1"/>
    <col min="3322" max="3322" width="17.28515625" style="380" customWidth="1"/>
    <col min="3323" max="3323" width="18.85546875" style="380" customWidth="1"/>
    <col min="3324" max="3324" width="81" style="380" customWidth="1"/>
    <col min="3325" max="3325" width="14.85546875" style="380" customWidth="1"/>
    <col min="3326" max="3326" width="15.7109375" style="380" customWidth="1"/>
    <col min="3327" max="3327" width="17.5703125" style="380" customWidth="1"/>
    <col min="3328" max="3328" width="18.42578125" style="380" customWidth="1"/>
    <col min="3329" max="3329" width="16.5703125" style="380" customWidth="1"/>
    <col min="3330" max="3330" width="17.7109375" style="380" customWidth="1"/>
    <col min="3331" max="3331" width="17.85546875" style="380" customWidth="1"/>
    <col min="3332" max="3332" width="18.42578125" style="380" customWidth="1"/>
    <col min="3333" max="3333" width="15.42578125" style="380" customWidth="1"/>
    <col min="3334" max="3334" width="14.5703125" style="380" customWidth="1"/>
    <col min="3335" max="3335" width="15" style="380" customWidth="1"/>
    <col min="3336" max="3336" width="6.7109375" style="380" customWidth="1"/>
    <col min="3337" max="3337" width="14.28515625" style="380" customWidth="1"/>
    <col min="3338" max="3338" width="17.5703125" style="380" customWidth="1"/>
    <col min="3339" max="3339" width="27.7109375" style="380" customWidth="1"/>
    <col min="3340" max="3342" width="9.140625" style="380"/>
    <col min="3343" max="3343" width="14.85546875" style="380" customWidth="1"/>
    <col min="3344" max="3344" width="13.85546875" style="380" customWidth="1"/>
    <col min="3345" max="3567" width="9.140625" style="380"/>
    <col min="3568" max="3568" width="6.5703125" style="380" customWidth="1"/>
    <col min="3569" max="3569" width="79.5703125" style="380" customWidth="1"/>
    <col min="3570" max="3570" width="23.5703125" style="380" customWidth="1"/>
    <col min="3571" max="3571" width="27.85546875" style="380" customWidth="1"/>
    <col min="3572" max="3572" width="22.28515625" style="380" customWidth="1"/>
    <col min="3573" max="3573" width="23.5703125" style="380" customWidth="1"/>
    <col min="3574" max="3574" width="39" style="380" customWidth="1"/>
    <col min="3575" max="3575" width="36.42578125" style="380" customWidth="1"/>
    <col min="3576" max="3576" width="8" style="380" customWidth="1"/>
    <col min="3577" max="3577" width="15.5703125" style="380" customWidth="1"/>
    <col min="3578" max="3578" width="17.28515625" style="380" customWidth="1"/>
    <col min="3579" max="3579" width="18.85546875" style="380" customWidth="1"/>
    <col min="3580" max="3580" width="81" style="380" customWidth="1"/>
    <col min="3581" max="3581" width="14.85546875" style="380" customWidth="1"/>
    <col min="3582" max="3582" width="15.7109375" style="380" customWidth="1"/>
    <col min="3583" max="3583" width="17.5703125" style="380" customWidth="1"/>
    <col min="3584" max="3584" width="18.42578125" style="380" customWidth="1"/>
    <col min="3585" max="3585" width="16.5703125" style="380" customWidth="1"/>
    <col min="3586" max="3586" width="17.7109375" style="380" customWidth="1"/>
    <col min="3587" max="3587" width="17.85546875" style="380" customWidth="1"/>
    <col min="3588" max="3588" width="18.42578125" style="380" customWidth="1"/>
    <col min="3589" max="3589" width="15.42578125" style="380" customWidth="1"/>
    <col min="3590" max="3590" width="14.5703125" style="380" customWidth="1"/>
    <col min="3591" max="3591" width="15" style="380" customWidth="1"/>
    <col min="3592" max="3592" width="6.7109375" style="380" customWidth="1"/>
    <col min="3593" max="3593" width="14.28515625" style="380" customWidth="1"/>
    <col min="3594" max="3594" width="17.5703125" style="380" customWidth="1"/>
    <col min="3595" max="3595" width="27.7109375" style="380" customWidth="1"/>
    <col min="3596" max="3598" width="9.140625" style="380"/>
    <col min="3599" max="3599" width="14.85546875" style="380" customWidth="1"/>
    <col min="3600" max="3600" width="13.85546875" style="380" customWidth="1"/>
    <col min="3601" max="3823" width="9.140625" style="380"/>
    <col min="3824" max="3824" width="6.5703125" style="380" customWidth="1"/>
    <col min="3825" max="3825" width="79.5703125" style="380" customWidth="1"/>
    <col min="3826" max="3826" width="23.5703125" style="380" customWidth="1"/>
    <col min="3827" max="3827" width="27.85546875" style="380" customWidth="1"/>
    <col min="3828" max="3828" width="22.28515625" style="380" customWidth="1"/>
    <col min="3829" max="3829" width="23.5703125" style="380" customWidth="1"/>
    <col min="3830" max="3830" width="39" style="380" customWidth="1"/>
    <col min="3831" max="3831" width="36.42578125" style="380" customWidth="1"/>
    <col min="3832" max="3832" width="8" style="380" customWidth="1"/>
    <col min="3833" max="3833" width="15.5703125" style="380" customWidth="1"/>
    <col min="3834" max="3834" width="17.28515625" style="380" customWidth="1"/>
    <col min="3835" max="3835" width="18.85546875" style="380" customWidth="1"/>
    <col min="3836" max="3836" width="81" style="380" customWidth="1"/>
    <col min="3837" max="3837" width="14.85546875" style="380" customWidth="1"/>
    <col min="3838" max="3838" width="15.7109375" style="380" customWidth="1"/>
    <col min="3839" max="3839" width="17.5703125" style="380" customWidth="1"/>
    <col min="3840" max="3840" width="18.42578125" style="380" customWidth="1"/>
    <col min="3841" max="3841" width="16.5703125" style="380" customWidth="1"/>
    <col min="3842" max="3842" width="17.7109375" style="380" customWidth="1"/>
    <col min="3843" max="3843" width="17.85546875" style="380" customWidth="1"/>
    <col min="3844" max="3844" width="18.42578125" style="380" customWidth="1"/>
    <col min="3845" max="3845" width="15.42578125" style="380" customWidth="1"/>
    <col min="3846" max="3846" width="14.5703125" style="380" customWidth="1"/>
    <col min="3847" max="3847" width="15" style="380" customWidth="1"/>
    <col min="3848" max="3848" width="6.7109375" style="380" customWidth="1"/>
    <col min="3849" max="3849" width="14.28515625" style="380" customWidth="1"/>
    <col min="3850" max="3850" width="17.5703125" style="380" customWidth="1"/>
    <col min="3851" max="3851" width="27.7109375" style="380" customWidth="1"/>
    <col min="3852" max="3854" width="9.140625" style="380"/>
    <col min="3855" max="3855" width="14.85546875" style="380" customWidth="1"/>
    <col min="3856" max="3856" width="13.85546875" style="380" customWidth="1"/>
    <col min="3857" max="4079" width="9.140625" style="380"/>
    <col min="4080" max="4080" width="6.5703125" style="380" customWidth="1"/>
    <col min="4081" max="4081" width="79.5703125" style="380" customWidth="1"/>
    <col min="4082" max="4082" width="23.5703125" style="380" customWidth="1"/>
    <col min="4083" max="4083" width="27.85546875" style="380" customWidth="1"/>
    <col min="4084" max="4084" width="22.28515625" style="380" customWidth="1"/>
    <col min="4085" max="4085" width="23.5703125" style="380" customWidth="1"/>
    <col min="4086" max="4086" width="39" style="380" customWidth="1"/>
    <col min="4087" max="4087" width="36.42578125" style="380" customWidth="1"/>
    <col min="4088" max="4088" width="8" style="380" customWidth="1"/>
    <col min="4089" max="4089" width="15.5703125" style="380" customWidth="1"/>
    <col min="4090" max="4090" width="17.28515625" style="380" customWidth="1"/>
    <col min="4091" max="4091" width="18.85546875" style="380" customWidth="1"/>
    <col min="4092" max="4092" width="81" style="380" customWidth="1"/>
    <col min="4093" max="4093" width="14.85546875" style="380" customWidth="1"/>
    <col min="4094" max="4094" width="15.7109375" style="380" customWidth="1"/>
    <col min="4095" max="4095" width="17.5703125" style="380" customWidth="1"/>
    <col min="4096" max="4096" width="18.42578125" style="380" customWidth="1"/>
    <col min="4097" max="4097" width="16.5703125" style="380" customWidth="1"/>
    <col min="4098" max="4098" width="17.7109375" style="380" customWidth="1"/>
    <col min="4099" max="4099" width="17.85546875" style="380" customWidth="1"/>
    <col min="4100" max="4100" width="18.42578125" style="380" customWidth="1"/>
    <col min="4101" max="4101" width="15.42578125" style="380" customWidth="1"/>
    <col min="4102" max="4102" width="14.5703125" style="380" customWidth="1"/>
    <col min="4103" max="4103" width="15" style="380" customWidth="1"/>
    <col min="4104" max="4104" width="6.7109375" style="380" customWidth="1"/>
    <col min="4105" max="4105" width="14.28515625" style="380" customWidth="1"/>
    <col min="4106" max="4106" width="17.5703125" style="380" customWidth="1"/>
    <col min="4107" max="4107" width="27.7109375" style="380" customWidth="1"/>
    <col min="4108" max="4110" width="9.140625" style="380"/>
    <col min="4111" max="4111" width="14.85546875" style="380" customWidth="1"/>
    <col min="4112" max="4112" width="13.85546875" style="380" customWidth="1"/>
    <col min="4113" max="4335" width="9.140625" style="380"/>
    <col min="4336" max="4336" width="6.5703125" style="380" customWidth="1"/>
    <col min="4337" max="4337" width="79.5703125" style="380" customWidth="1"/>
    <col min="4338" max="4338" width="23.5703125" style="380" customWidth="1"/>
    <col min="4339" max="4339" width="27.85546875" style="380" customWidth="1"/>
    <col min="4340" max="4340" width="22.28515625" style="380" customWidth="1"/>
    <col min="4341" max="4341" width="23.5703125" style="380" customWidth="1"/>
    <col min="4342" max="4342" width="39" style="380" customWidth="1"/>
    <col min="4343" max="4343" width="36.42578125" style="380" customWidth="1"/>
    <col min="4344" max="4344" width="8" style="380" customWidth="1"/>
    <col min="4345" max="4345" width="15.5703125" style="380" customWidth="1"/>
    <col min="4346" max="4346" width="17.28515625" style="380" customWidth="1"/>
    <col min="4347" max="4347" width="18.85546875" style="380" customWidth="1"/>
    <col min="4348" max="4348" width="81" style="380" customWidth="1"/>
    <col min="4349" max="4349" width="14.85546875" style="380" customWidth="1"/>
    <col min="4350" max="4350" width="15.7109375" style="380" customWidth="1"/>
    <col min="4351" max="4351" width="17.5703125" style="380" customWidth="1"/>
    <col min="4352" max="4352" width="18.42578125" style="380" customWidth="1"/>
    <col min="4353" max="4353" width="16.5703125" style="380" customWidth="1"/>
    <col min="4354" max="4354" width="17.7109375" style="380" customWidth="1"/>
    <col min="4355" max="4355" width="17.85546875" style="380" customWidth="1"/>
    <col min="4356" max="4356" width="18.42578125" style="380" customWidth="1"/>
    <col min="4357" max="4357" width="15.42578125" style="380" customWidth="1"/>
    <col min="4358" max="4358" width="14.5703125" style="380" customWidth="1"/>
    <col min="4359" max="4359" width="15" style="380" customWidth="1"/>
    <col min="4360" max="4360" width="6.7109375" style="380" customWidth="1"/>
    <col min="4361" max="4361" width="14.28515625" style="380" customWidth="1"/>
    <col min="4362" max="4362" width="17.5703125" style="380" customWidth="1"/>
    <col min="4363" max="4363" width="27.7109375" style="380" customWidth="1"/>
    <col min="4364" max="4366" width="9.140625" style="380"/>
    <col min="4367" max="4367" width="14.85546875" style="380" customWidth="1"/>
    <col min="4368" max="4368" width="13.85546875" style="380" customWidth="1"/>
    <col min="4369" max="4591" width="9.140625" style="380"/>
    <col min="4592" max="4592" width="6.5703125" style="380" customWidth="1"/>
    <col min="4593" max="4593" width="79.5703125" style="380" customWidth="1"/>
    <col min="4594" max="4594" width="23.5703125" style="380" customWidth="1"/>
    <col min="4595" max="4595" width="27.85546875" style="380" customWidth="1"/>
    <col min="4596" max="4596" width="22.28515625" style="380" customWidth="1"/>
    <col min="4597" max="4597" width="23.5703125" style="380" customWidth="1"/>
    <col min="4598" max="4598" width="39" style="380" customWidth="1"/>
    <col min="4599" max="4599" width="36.42578125" style="380" customWidth="1"/>
    <col min="4600" max="4600" width="8" style="380" customWidth="1"/>
    <col min="4601" max="4601" width="15.5703125" style="380" customWidth="1"/>
    <col min="4602" max="4602" width="17.28515625" style="380" customWidth="1"/>
    <col min="4603" max="4603" width="18.85546875" style="380" customWidth="1"/>
    <col min="4604" max="4604" width="81" style="380" customWidth="1"/>
    <col min="4605" max="4605" width="14.85546875" style="380" customWidth="1"/>
    <col min="4606" max="4606" width="15.7109375" style="380" customWidth="1"/>
    <col min="4607" max="4607" width="17.5703125" style="380" customWidth="1"/>
    <col min="4608" max="4608" width="18.42578125" style="380" customWidth="1"/>
    <col min="4609" max="4609" width="16.5703125" style="380" customWidth="1"/>
    <col min="4610" max="4610" width="17.7109375" style="380" customWidth="1"/>
    <col min="4611" max="4611" width="17.85546875" style="380" customWidth="1"/>
    <col min="4612" max="4612" width="18.42578125" style="380" customWidth="1"/>
    <col min="4613" max="4613" width="15.42578125" style="380" customWidth="1"/>
    <col min="4614" max="4614" width="14.5703125" style="380" customWidth="1"/>
    <col min="4615" max="4615" width="15" style="380" customWidth="1"/>
    <col min="4616" max="4616" width="6.7109375" style="380" customWidth="1"/>
    <col min="4617" max="4617" width="14.28515625" style="380" customWidth="1"/>
    <col min="4618" max="4618" width="17.5703125" style="380" customWidth="1"/>
    <col min="4619" max="4619" width="27.7109375" style="380" customWidth="1"/>
    <col min="4620" max="4622" width="9.140625" style="380"/>
    <col min="4623" max="4623" width="14.85546875" style="380" customWidth="1"/>
    <col min="4624" max="4624" width="13.85546875" style="380" customWidth="1"/>
    <col min="4625" max="4847" width="9.140625" style="380"/>
    <col min="4848" max="4848" width="6.5703125" style="380" customWidth="1"/>
    <col min="4849" max="4849" width="79.5703125" style="380" customWidth="1"/>
    <col min="4850" max="4850" width="23.5703125" style="380" customWidth="1"/>
    <col min="4851" max="4851" width="27.85546875" style="380" customWidth="1"/>
    <col min="4852" max="4852" width="22.28515625" style="380" customWidth="1"/>
    <col min="4853" max="4853" width="23.5703125" style="380" customWidth="1"/>
    <col min="4854" max="4854" width="39" style="380" customWidth="1"/>
    <col min="4855" max="4855" width="36.42578125" style="380" customWidth="1"/>
    <col min="4856" max="4856" width="8" style="380" customWidth="1"/>
    <col min="4857" max="4857" width="15.5703125" style="380" customWidth="1"/>
    <col min="4858" max="4858" width="17.28515625" style="380" customWidth="1"/>
    <col min="4859" max="4859" width="18.85546875" style="380" customWidth="1"/>
    <col min="4860" max="4860" width="81" style="380" customWidth="1"/>
    <col min="4861" max="4861" width="14.85546875" style="380" customWidth="1"/>
    <col min="4862" max="4862" width="15.7109375" style="380" customWidth="1"/>
    <col min="4863" max="4863" width="17.5703125" style="380" customWidth="1"/>
    <col min="4864" max="4864" width="18.42578125" style="380" customWidth="1"/>
    <col min="4865" max="4865" width="16.5703125" style="380" customWidth="1"/>
    <col min="4866" max="4866" width="17.7109375" style="380" customWidth="1"/>
    <col min="4867" max="4867" width="17.85546875" style="380" customWidth="1"/>
    <col min="4868" max="4868" width="18.42578125" style="380" customWidth="1"/>
    <col min="4869" max="4869" width="15.42578125" style="380" customWidth="1"/>
    <col min="4870" max="4870" width="14.5703125" style="380" customWidth="1"/>
    <col min="4871" max="4871" width="15" style="380" customWidth="1"/>
    <col min="4872" max="4872" width="6.7109375" style="380" customWidth="1"/>
    <col min="4873" max="4873" width="14.28515625" style="380" customWidth="1"/>
    <col min="4874" max="4874" width="17.5703125" style="380" customWidth="1"/>
    <col min="4875" max="4875" width="27.7109375" style="380" customWidth="1"/>
    <col min="4876" max="4878" width="9.140625" style="380"/>
    <col min="4879" max="4879" width="14.85546875" style="380" customWidth="1"/>
    <col min="4880" max="4880" width="13.85546875" style="380" customWidth="1"/>
    <col min="4881" max="5103" width="9.140625" style="380"/>
    <col min="5104" max="5104" width="6.5703125" style="380" customWidth="1"/>
    <col min="5105" max="5105" width="79.5703125" style="380" customWidth="1"/>
    <col min="5106" max="5106" width="23.5703125" style="380" customWidth="1"/>
    <col min="5107" max="5107" width="27.85546875" style="380" customWidth="1"/>
    <col min="5108" max="5108" width="22.28515625" style="380" customWidth="1"/>
    <col min="5109" max="5109" width="23.5703125" style="380" customWidth="1"/>
    <col min="5110" max="5110" width="39" style="380" customWidth="1"/>
    <col min="5111" max="5111" width="36.42578125" style="380" customWidth="1"/>
    <col min="5112" max="5112" width="8" style="380" customWidth="1"/>
    <col min="5113" max="5113" width="15.5703125" style="380" customWidth="1"/>
    <col min="5114" max="5114" width="17.28515625" style="380" customWidth="1"/>
    <col min="5115" max="5115" width="18.85546875" style="380" customWidth="1"/>
    <col min="5116" max="5116" width="81" style="380" customWidth="1"/>
    <col min="5117" max="5117" width="14.85546875" style="380" customWidth="1"/>
    <col min="5118" max="5118" width="15.7109375" style="380" customWidth="1"/>
    <col min="5119" max="5119" width="17.5703125" style="380" customWidth="1"/>
    <col min="5120" max="5120" width="18.42578125" style="380" customWidth="1"/>
    <col min="5121" max="5121" width="16.5703125" style="380" customWidth="1"/>
    <col min="5122" max="5122" width="17.7109375" style="380" customWidth="1"/>
    <col min="5123" max="5123" width="17.85546875" style="380" customWidth="1"/>
    <col min="5124" max="5124" width="18.42578125" style="380" customWidth="1"/>
    <col min="5125" max="5125" width="15.42578125" style="380" customWidth="1"/>
    <col min="5126" max="5126" width="14.5703125" style="380" customWidth="1"/>
    <col min="5127" max="5127" width="15" style="380" customWidth="1"/>
    <col min="5128" max="5128" width="6.7109375" style="380" customWidth="1"/>
    <col min="5129" max="5129" width="14.28515625" style="380" customWidth="1"/>
    <col min="5130" max="5130" width="17.5703125" style="380" customWidth="1"/>
    <col min="5131" max="5131" width="27.7109375" style="380" customWidth="1"/>
    <col min="5132" max="5134" width="9.140625" style="380"/>
    <col min="5135" max="5135" width="14.85546875" style="380" customWidth="1"/>
    <col min="5136" max="5136" width="13.85546875" style="380" customWidth="1"/>
    <col min="5137" max="5359" width="9.140625" style="380"/>
    <col min="5360" max="5360" width="6.5703125" style="380" customWidth="1"/>
    <col min="5361" max="5361" width="79.5703125" style="380" customWidth="1"/>
    <col min="5362" max="5362" width="23.5703125" style="380" customWidth="1"/>
    <col min="5363" max="5363" width="27.85546875" style="380" customWidth="1"/>
    <col min="5364" max="5364" width="22.28515625" style="380" customWidth="1"/>
    <col min="5365" max="5365" width="23.5703125" style="380" customWidth="1"/>
    <col min="5366" max="5366" width="39" style="380" customWidth="1"/>
    <col min="5367" max="5367" width="36.42578125" style="380" customWidth="1"/>
    <col min="5368" max="5368" width="8" style="380" customWidth="1"/>
    <col min="5369" max="5369" width="15.5703125" style="380" customWidth="1"/>
    <col min="5370" max="5370" width="17.28515625" style="380" customWidth="1"/>
    <col min="5371" max="5371" width="18.85546875" style="380" customWidth="1"/>
    <col min="5372" max="5372" width="81" style="380" customWidth="1"/>
    <col min="5373" max="5373" width="14.85546875" style="380" customWidth="1"/>
    <col min="5374" max="5374" width="15.7109375" style="380" customWidth="1"/>
    <col min="5375" max="5375" width="17.5703125" style="380" customWidth="1"/>
    <col min="5376" max="5376" width="18.42578125" style="380" customWidth="1"/>
    <col min="5377" max="5377" width="16.5703125" style="380" customWidth="1"/>
    <col min="5378" max="5378" width="17.7109375" style="380" customWidth="1"/>
    <col min="5379" max="5379" width="17.85546875" style="380" customWidth="1"/>
    <col min="5380" max="5380" width="18.42578125" style="380" customWidth="1"/>
    <col min="5381" max="5381" width="15.42578125" style="380" customWidth="1"/>
    <col min="5382" max="5382" width="14.5703125" style="380" customWidth="1"/>
    <col min="5383" max="5383" width="15" style="380" customWidth="1"/>
    <col min="5384" max="5384" width="6.7109375" style="380" customWidth="1"/>
    <col min="5385" max="5385" width="14.28515625" style="380" customWidth="1"/>
    <col min="5386" max="5386" width="17.5703125" style="380" customWidth="1"/>
    <col min="5387" max="5387" width="27.7109375" style="380" customWidth="1"/>
    <col min="5388" max="5390" width="9.140625" style="380"/>
    <col min="5391" max="5391" width="14.85546875" style="380" customWidth="1"/>
    <col min="5392" max="5392" width="13.85546875" style="380" customWidth="1"/>
    <col min="5393" max="5615" width="9.140625" style="380"/>
    <col min="5616" max="5616" width="6.5703125" style="380" customWidth="1"/>
    <col min="5617" max="5617" width="79.5703125" style="380" customWidth="1"/>
    <col min="5618" max="5618" width="23.5703125" style="380" customWidth="1"/>
    <col min="5619" max="5619" width="27.85546875" style="380" customWidth="1"/>
    <col min="5620" max="5620" width="22.28515625" style="380" customWidth="1"/>
    <col min="5621" max="5621" width="23.5703125" style="380" customWidth="1"/>
    <col min="5622" max="5622" width="39" style="380" customWidth="1"/>
    <col min="5623" max="5623" width="36.42578125" style="380" customWidth="1"/>
    <col min="5624" max="5624" width="8" style="380" customWidth="1"/>
    <col min="5625" max="5625" width="15.5703125" style="380" customWidth="1"/>
    <col min="5626" max="5626" width="17.28515625" style="380" customWidth="1"/>
    <col min="5627" max="5627" width="18.85546875" style="380" customWidth="1"/>
    <col min="5628" max="5628" width="81" style="380" customWidth="1"/>
    <col min="5629" max="5629" width="14.85546875" style="380" customWidth="1"/>
    <col min="5630" max="5630" width="15.7109375" style="380" customWidth="1"/>
    <col min="5631" max="5631" width="17.5703125" style="380" customWidth="1"/>
    <col min="5632" max="5632" width="18.42578125" style="380" customWidth="1"/>
    <col min="5633" max="5633" width="16.5703125" style="380" customWidth="1"/>
    <col min="5634" max="5634" width="17.7109375" style="380" customWidth="1"/>
    <col min="5635" max="5635" width="17.85546875" style="380" customWidth="1"/>
    <col min="5636" max="5636" width="18.42578125" style="380" customWidth="1"/>
    <col min="5637" max="5637" width="15.42578125" style="380" customWidth="1"/>
    <col min="5638" max="5638" width="14.5703125" style="380" customWidth="1"/>
    <col min="5639" max="5639" width="15" style="380" customWidth="1"/>
    <col min="5640" max="5640" width="6.7109375" style="380" customWidth="1"/>
    <col min="5641" max="5641" width="14.28515625" style="380" customWidth="1"/>
    <col min="5642" max="5642" width="17.5703125" style="380" customWidth="1"/>
    <col min="5643" max="5643" width="27.7109375" style="380" customWidth="1"/>
    <col min="5644" max="5646" width="9.140625" style="380"/>
    <col min="5647" max="5647" width="14.85546875" style="380" customWidth="1"/>
    <col min="5648" max="5648" width="13.85546875" style="380" customWidth="1"/>
    <col min="5649" max="5871" width="9.140625" style="380"/>
    <col min="5872" max="5872" width="6.5703125" style="380" customWidth="1"/>
    <col min="5873" max="5873" width="79.5703125" style="380" customWidth="1"/>
    <col min="5874" max="5874" width="23.5703125" style="380" customWidth="1"/>
    <col min="5875" max="5875" width="27.85546875" style="380" customWidth="1"/>
    <col min="5876" max="5876" width="22.28515625" style="380" customWidth="1"/>
    <col min="5877" max="5877" width="23.5703125" style="380" customWidth="1"/>
    <col min="5878" max="5878" width="39" style="380" customWidth="1"/>
    <col min="5879" max="5879" width="36.42578125" style="380" customWidth="1"/>
    <col min="5880" max="5880" width="8" style="380" customWidth="1"/>
    <col min="5881" max="5881" width="15.5703125" style="380" customWidth="1"/>
    <col min="5882" max="5882" width="17.28515625" style="380" customWidth="1"/>
    <col min="5883" max="5883" width="18.85546875" style="380" customWidth="1"/>
    <col min="5884" max="5884" width="81" style="380" customWidth="1"/>
    <col min="5885" max="5885" width="14.85546875" style="380" customWidth="1"/>
    <col min="5886" max="5886" width="15.7109375" style="380" customWidth="1"/>
    <col min="5887" max="5887" width="17.5703125" style="380" customWidth="1"/>
    <col min="5888" max="5888" width="18.42578125" style="380" customWidth="1"/>
    <col min="5889" max="5889" width="16.5703125" style="380" customWidth="1"/>
    <col min="5890" max="5890" width="17.7109375" style="380" customWidth="1"/>
    <col min="5891" max="5891" width="17.85546875" style="380" customWidth="1"/>
    <col min="5892" max="5892" width="18.42578125" style="380" customWidth="1"/>
    <col min="5893" max="5893" width="15.42578125" style="380" customWidth="1"/>
    <col min="5894" max="5894" width="14.5703125" style="380" customWidth="1"/>
    <col min="5895" max="5895" width="15" style="380" customWidth="1"/>
    <col min="5896" max="5896" width="6.7109375" style="380" customWidth="1"/>
    <col min="5897" max="5897" width="14.28515625" style="380" customWidth="1"/>
    <col min="5898" max="5898" width="17.5703125" style="380" customWidth="1"/>
    <col min="5899" max="5899" width="27.7109375" style="380" customWidth="1"/>
    <col min="5900" max="5902" width="9.140625" style="380"/>
    <col min="5903" max="5903" width="14.85546875" style="380" customWidth="1"/>
    <col min="5904" max="5904" width="13.85546875" style="380" customWidth="1"/>
    <col min="5905" max="6127" width="9.140625" style="380"/>
    <col min="6128" max="6128" width="6.5703125" style="380" customWidth="1"/>
    <col min="6129" max="6129" width="79.5703125" style="380" customWidth="1"/>
    <col min="6130" max="6130" width="23.5703125" style="380" customWidth="1"/>
    <col min="6131" max="6131" width="27.85546875" style="380" customWidth="1"/>
    <col min="6132" max="6132" width="22.28515625" style="380" customWidth="1"/>
    <col min="6133" max="6133" width="23.5703125" style="380" customWidth="1"/>
    <col min="6134" max="6134" width="39" style="380" customWidth="1"/>
    <col min="6135" max="6135" width="36.42578125" style="380" customWidth="1"/>
    <col min="6136" max="6136" width="8" style="380" customWidth="1"/>
    <col min="6137" max="6137" width="15.5703125" style="380" customWidth="1"/>
    <col min="6138" max="6138" width="17.28515625" style="380" customWidth="1"/>
    <col min="6139" max="6139" width="18.85546875" style="380" customWidth="1"/>
    <col min="6140" max="6140" width="81" style="380" customWidth="1"/>
    <col min="6141" max="6141" width="14.85546875" style="380" customWidth="1"/>
    <col min="6142" max="6142" width="15.7109375" style="380" customWidth="1"/>
    <col min="6143" max="6143" width="17.5703125" style="380" customWidth="1"/>
    <col min="6144" max="6144" width="18.42578125" style="380" customWidth="1"/>
    <col min="6145" max="6145" width="16.5703125" style="380" customWidth="1"/>
    <col min="6146" max="6146" width="17.7109375" style="380" customWidth="1"/>
    <col min="6147" max="6147" width="17.85546875" style="380" customWidth="1"/>
    <col min="6148" max="6148" width="18.42578125" style="380" customWidth="1"/>
    <col min="6149" max="6149" width="15.42578125" style="380" customWidth="1"/>
    <col min="6150" max="6150" width="14.5703125" style="380" customWidth="1"/>
    <col min="6151" max="6151" width="15" style="380" customWidth="1"/>
    <col min="6152" max="6152" width="6.7109375" style="380" customWidth="1"/>
    <col min="6153" max="6153" width="14.28515625" style="380" customWidth="1"/>
    <col min="6154" max="6154" width="17.5703125" style="380" customWidth="1"/>
    <col min="6155" max="6155" width="27.7109375" style="380" customWidth="1"/>
    <col min="6156" max="6158" width="9.140625" style="380"/>
    <col min="6159" max="6159" width="14.85546875" style="380" customWidth="1"/>
    <col min="6160" max="6160" width="13.85546875" style="380" customWidth="1"/>
    <col min="6161" max="6383" width="9.140625" style="380"/>
    <col min="6384" max="6384" width="6.5703125" style="380" customWidth="1"/>
    <col min="6385" max="6385" width="79.5703125" style="380" customWidth="1"/>
    <col min="6386" max="6386" width="23.5703125" style="380" customWidth="1"/>
    <col min="6387" max="6387" width="27.85546875" style="380" customWidth="1"/>
    <col min="6388" max="6388" width="22.28515625" style="380" customWidth="1"/>
    <col min="6389" max="6389" width="23.5703125" style="380" customWidth="1"/>
    <col min="6390" max="6390" width="39" style="380" customWidth="1"/>
    <col min="6391" max="6391" width="36.42578125" style="380" customWidth="1"/>
    <col min="6392" max="6392" width="8" style="380" customWidth="1"/>
    <col min="6393" max="6393" width="15.5703125" style="380" customWidth="1"/>
    <col min="6394" max="6394" width="17.28515625" style="380" customWidth="1"/>
    <col min="6395" max="6395" width="18.85546875" style="380" customWidth="1"/>
    <col min="6396" max="6396" width="81" style="380" customWidth="1"/>
    <col min="6397" max="6397" width="14.85546875" style="380" customWidth="1"/>
    <col min="6398" max="6398" width="15.7109375" style="380" customWidth="1"/>
    <col min="6399" max="6399" width="17.5703125" style="380" customWidth="1"/>
    <col min="6400" max="6400" width="18.42578125" style="380" customWidth="1"/>
    <col min="6401" max="6401" width="16.5703125" style="380" customWidth="1"/>
    <col min="6402" max="6402" width="17.7109375" style="380" customWidth="1"/>
    <col min="6403" max="6403" width="17.85546875" style="380" customWidth="1"/>
    <col min="6404" max="6404" width="18.42578125" style="380" customWidth="1"/>
    <col min="6405" max="6405" width="15.42578125" style="380" customWidth="1"/>
    <col min="6406" max="6406" width="14.5703125" style="380" customWidth="1"/>
    <col min="6407" max="6407" width="15" style="380" customWidth="1"/>
    <col min="6408" max="6408" width="6.7109375" style="380" customWidth="1"/>
    <col min="6409" max="6409" width="14.28515625" style="380" customWidth="1"/>
    <col min="6410" max="6410" width="17.5703125" style="380" customWidth="1"/>
    <col min="6411" max="6411" width="27.7109375" style="380" customWidth="1"/>
    <col min="6412" max="6414" width="9.140625" style="380"/>
    <col min="6415" max="6415" width="14.85546875" style="380" customWidth="1"/>
    <col min="6416" max="6416" width="13.85546875" style="380" customWidth="1"/>
    <col min="6417" max="6639" width="9.140625" style="380"/>
    <col min="6640" max="6640" width="6.5703125" style="380" customWidth="1"/>
    <col min="6641" max="6641" width="79.5703125" style="380" customWidth="1"/>
    <col min="6642" max="6642" width="23.5703125" style="380" customWidth="1"/>
    <col min="6643" max="6643" width="27.85546875" style="380" customWidth="1"/>
    <col min="6644" max="6644" width="22.28515625" style="380" customWidth="1"/>
    <col min="6645" max="6645" width="23.5703125" style="380" customWidth="1"/>
    <col min="6646" max="6646" width="39" style="380" customWidth="1"/>
    <col min="6647" max="6647" width="36.42578125" style="380" customWidth="1"/>
    <col min="6648" max="6648" width="8" style="380" customWidth="1"/>
    <col min="6649" max="6649" width="15.5703125" style="380" customWidth="1"/>
    <col min="6650" max="6650" width="17.28515625" style="380" customWidth="1"/>
    <col min="6651" max="6651" width="18.85546875" style="380" customWidth="1"/>
    <col min="6652" max="6652" width="81" style="380" customWidth="1"/>
    <col min="6653" max="6653" width="14.85546875" style="380" customWidth="1"/>
    <col min="6654" max="6654" width="15.7109375" style="380" customWidth="1"/>
    <col min="6655" max="6655" width="17.5703125" style="380" customWidth="1"/>
    <col min="6656" max="6656" width="18.42578125" style="380" customWidth="1"/>
    <col min="6657" max="6657" width="16.5703125" style="380" customWidth="1"/>
    <col min="6658" max="6658" width="17.7109375" style="380" customWidth="1"/>
    <col min="6659" max="6659" width="17.85546875" style="380" customWidth="1"/>
    <col min="6660" max="6660" width="18.42578125" style="380" customWidth="1"/>
    <col min="6661" max="6661" width="15.42578125" style="380" customWidth="1"/>
    <col min="6662" max="6662" width="14.5703125" style="380" customWidth="1"/>
    <col min="6663" max="6663" width="15" style="380" customWidth="1"/>
    <col min="6664" max="6664" width="6.7109375" style="380" customWidth="1"/>
    <col min="6665" max="6665" width="14.28515625" style="380" customWidth="1"/>
    <col min="6666" max="6666" width="17.5703125" style="380" customWidth="1"/>
    <col min="6667" max="6667" width="27.7109375" style="380" customWidth="1"/>
    <col min="6668" max="6670" width="9.140625" style="380"/>
    <col min="6671" max="6671" width="14.85546875" style="380" customWidth="1"/>
    <col min="6672" max="6672" width="13.85546875" style="380" customWidth="1"/>
    <col min="6673" max="6895" width="9.140625" style="380"/>
    <col min="6896" max="6896" width="6.5703125" style="380" customWidth="1"/>
    <col min="6897" max="6897" width="79.5703125" style="380" customWidth="1"/>
    <col min="6898" max="6898" width="23.5703125" style="380" customWidth="1"/>
    <col min="6899" max="6899" width="27.85546875" style="380" customWidth="1"/>
    <col min="6900" max="6900" width="22.28515625" style="380" customWidth="1"/>
    <col min="6901" max="6901" width="23.5703125" style="380" customWidth="1"/>
    <col min="6902" max="6902" width="39" style="380" customWidth="1"/>
    <col min="6903" max="6903" width="36.42578125" style="380" customWidth="1"/>
    <col min="6904" max="6904" width="8" style="380" customWidth="1"/>
    <col min="6905" max="6905" width="15.5703125" style="380" customWidth="1"/>
    <col min="6906" max="6906" width="17.28515625" style="380" customWidth="1"/>
    <col min="6907" max="6907" width="18.85546875" style="380" customWidth="1"/>
    <col min="6908" max="6908" width="81" style="380" customWidth="1"/>
    <col min="6909" max="6909" width="14.85546875" style="380" customWidth="1"/>
    <col min="6910" max="6910" width="15.7109375" style="380" customWidth="1"/>
    <col min="6911" max="6911" width="17.5703125" style="380" customWidth="1"/>
    <col min="6912" max="6912" width="18.42578125" style="380" customWidth="1"/>
    <col min="6913" max="6913" width="16.5703125" style="380" customWidth="1"/>
    <col min="6914" max="6914" width="17.7109375" style="380" customWidth="1"/>
    <col min="6915" max="6915" width="17.85546875" style="380" customWidth="1"/>
    <col min="6916" max="6916" width="18.42578125" style="380" customWidth="1"/>
    <col min="6917" max="6917" width="15.42578125" style="380" customWidth="1"/>
    <col min="6918" max="6918" width="14.5703125" style="380" customWidth="1"/>
    <col min="6919" max="6919" width="15" style="380" customWidth="1"/>
    <col min="6920" max="6920" width="6.7109375" style="380" customWidth="1"/>
    <col min="6921" max="6921" width="14.28515625" style="380" customWidth="1"/>
    <col min="6922" max="6922" width="17.5703125" style="380" customWidth="1"/>
    <col min="6923" max="6923" width="27.7109375" style="380" customWidth="1"/>
    <col min="6924" max="6926" width="9.140625" style="380"/>
    <col min="6927" max="6927" width="14.85546875" style="380" customWidth="1"/>
    <col min="6928" max="6928" width="13.85546875" style="380" customWidth="1"/>
    <col min="6929" max="7151" width="9.140625" style="380"/>
    <col min="7152" max="7152" width="6.5703125" style="380" customWidth="1"/>
    <col min="7153" max="7153" width="79.5703125" style="380" customWidth="1"/>
    <col min="7154" max="7154" width="23.5703125" style="380" customWidth="1"/>
    <col min="7155" max="7155" width="27.85546875" style="380" customWidth="1"/>
    <col min="7156" max="7156" width="22.28515625" style="380" customWidth="1"/>
    <col min="7157" max="7157" width="23.5703125" style="380" customWidth="1"/>
    <col min="7158" max="7158" width="39" style="380" customWidth="1"/>
    <col min="7159" max="7159" width="36.42578125" style="380" customWidth="1"/>
    <col min="7160" max="7160" width="8" style="380" customWidth="1"/>
    <col min="7161" max="7161" width="15.5703125" style="380" customWidth="1"/>
    <col min="7162" max="7162" width="17.28515625" style="380" customWidth="1"/>
    <col min="7163" max="7163" width="18.85546875" style="380" customWidth="1"/>
    <col min="7164" max="7164" width="81" style="380" customWidth="1"/>
    <col min="7165" max="7165" width="14.85546875" style="380" customWidth="1"/>
    <col min="7166" max="7166" width="15.7109375" style="380" customWidth="1"/>
    <col min="7167" max="7167" width="17.5703125" style="380" customWidth="1"/>
    <col min="7168" max="7168" width="18.42578125" style="380" customWidth="1"/>
    <col min="7169" max="7169" width="16.5703125" style="380" customWidth="1"/>
    <col min="7170" max="7170" width="17.7109375" style="380" customWidth="1"/>
    <col min="7171" max="7171" width="17.85546875" style="380" customWidth="1"/>
    <col min="7172" max="7172" width="18.42578125" style="380" customWidth="1"/>
    <col min="7173" max="7173" width="15.42578125" style="380" customWidth="1"/>
    <col min="7174" max="7174" width="14.5703125" style="380" customWidth="1"/>
    <col min="7175" max="7175" width="15" style="380" customWidth="1"/>
    <col min="7176" max="7176" width="6.7109375" style="380" customWidth="1"/>
    <col min="7177" max="7177" width="14.28515625" style="380" customWidth="1"/>
    <col min="7178" max="7178" width="17.5703125" style="380" customWidth="1"/>
    <col min="7179" max="7179" width="27.7109375" style="380" customWidth="1"/>
    <col min="7180" max="7182" width="9.140625" style="380"/>
    <col min="7183" max="7183" width="14.85546875" style="380" customWidth="1"/>
    <col min="7184" max="7184" width="13.85546875" style="380" customWidth="1"/>
    <col min="7185" max="7407" width="9.140625" style="380"/>
    <col min="7408" max="7408" width="6.5703125" style="380" customWidth="1"/>
    <col min="7409" max="7409" width="79.5703125" style="380" customWidth="1"/>
    <col min="7410" max="7410" width="23.5703125" style="380" customWidth="1"/>
    <col min="7411" max="7411" width="27.85546875" style="380" customWidth="1"/>
    <col min="7412" max="7412" width="22.28515625" style="380" customWidth="1"/>
    <col min="7413" max="7413" width="23.5703125" style="380" customWidth="1"/>
    <col min="7414" max="7414" width="39" style="380" customWidth="1"/>
    <col min="7415" max="7415" width="36.42578125" style="380" customWidth="1"/>
    <col min="7416" max="7416" width="8" style="380" customWidth="1"/>
    <col min="7417" max="7417" width="15.5703125" style="380" customWidth="1"/>
    <col min="7418" max="7418" width="17.28515625" style="380" customWidth="1"/>
    <col min="7419" max="7419" width="18.85546875" style="380" customWidth="1"/>
    <col min="7420" max="7420" width="81" style="380" customWidth="1"/>
    <col min="7421" max="7421" width="14.85546875" style="380" customWidth="1"/>
    <col min="7422" max="7422" width="15.7109375" style="380" customWidth="1"/>
    <col min="7423" max="7423" width="17.5703125" style="380" customWidth="1"/>
    <col min="7424" max="7424" width="18.42578125" style="380" customWidth="1"/>
    <col min="7425" max="7425" width="16.5703125" style="380" customWidth="1"/>
    <col min="7426" max="7426" width="17.7109375" style="380" customWidth="1"/>
    <col min="7427" max="7427" width="17.85546875" style="380" customWidth="1"/>
    <col min="7428" max="7428" width="18.42578125" style="380" customWidth="1"/>
    <col min="7429" max="7429" width="15.42578125" style="380" customWidth="1"/>
    <col min="7430" max="7430" width="14.5703125" style="380" customWidth="1"/>
    <col min="7431" max="7431" width="15" style="380" customWidth="1"/>
    <col min="7432" max="7432" width="6.7109375" style="380" customWidth="1"/>
    <col min="7433" max="7433" width="14.28515625" style="380" customWidth="1"/>
    <col min="7434" max="7434" width="17.5703125" style="380" customWidth="1"/>
    <col min="7435" max="7435" width="27.7109375" style="380" customWidth="1"/>
    <col min="7436" max="7438" width="9.140625" style="380"/>
    <col min="7439" max="7439" width="14.85546875" style="380" customWidth="1"/>
    <col min="7440" max="7440" width="13.85546875" style="380" customWidth="1"/>
    <col min="7441" max="7663" width="9.140625" style="380"/>
    <col min="7664" max="7664" width="6.5703125" style="380" customWidth="1"/>
    <col min="7665" max="7665" width="79.5703125" style="380" customWidth="1"/>
    <col min="7666" max="7666" width="23.5703125" style="380" customWidth="1"/>
    <col min="7667" max="7667" width="27.85546875" style="380" customWidth="1"/>
    <col min="7668" max="7668" width="22.28515625" style="380" customWidth="1"/>
    <col min="7669" max="7669" width="23.5703125" style="380" customWidth="1"/>
    <col min="7670" max="7670" width="39" style="380" customWidth="1"/>
    <col min="7671" max="7671" width="36.42578125" style="380" customWidth="1"/>
    <col min="7672" max="7672" width="8" style="380" customWidth="1"/>
    <col min="7673" max="7673" width="15.5703125" style="380" customWidth="1"/>
    <col min="7674" max="7674" width="17.28515625" style="380" customWidth="1"/>
    <col min="7675" max="7675" width="18.85546875" style="380" customWidth="1"/>
    <col min="7676" max="7676" width="81" style="380" customWidth="1"/>
    <col min="7677" max="7677" width="14.85546875" style="380" customWidth="1"/>
    <col min="7678" max="7678" width="15.7109375" style="380" customWidth="1"/>
    <col min="7679" max="7679" width="17.5703125" style="380" customWidth="1"/>
    <col min="7680" max="7680" width="18.42578125" style="380" customWidth="1"/>
    <col min="7681" max="7681" width="16.5703125" style="380" customWidth="1"/>
    <col min="7682" max="7682" width="17.7109375" style="380" customWidth="1"/>
    <col min="7683" max="7683" width="17.85546875" style="380" customWidth="1"/>
    <col min="7684" max="7684" width="18.42578125" style="380" customWidth="1"/>
    <col min="7685" max="7685" width="15.42578125" style="380" customWidth="1"/>
    <col min="7686" max="7686" width="14.5703125" style="380" customWidth="1"/>
    <col min="7687" max="7687" width="15" style="380" customWidth="1"/>
    <col min="7688" max="7688" width="6.7109375" style="380" customWidth="1"/>
    <col min="7689" max="7689" width="14.28515625" style="380" customWidth="1"/>
    <col min="7690" max="7690" width="17.5703125" style="380" customWidth="1"/>
    <col min="7691" max="7691" width="27.7109375" style="380" customWidth="1"/>
    <col min="7692" max="7694" width="9.140625" style="380"/>
    <col min="7695" max="7695" width="14.85546875" style="380" customWidth="1"/>
    <col min="7696" max="7696" width="13.85546875" style="380" customWidth="1"/>
    <col min="7697" max="7919" width="9.140625" style="380"/>
    <col min="7920" max="7920" width="6.5703125" style="380" customWidth="1"/>
    <col min="7921" max="7921" width="79.5703125" style="380" customWidth="1"/>
    <col min="7922" max="7922" width="23.5703125" style="380" customWidth="1"/>
    <col min="7923" max="7923" width="27.85546875" style="380" customWidth="1"/>
    <col min="7924" max="7924" width="22.28515625" style="380" customWidth="1"/>
    <col min="7925" max="7925" width="23.5703125" style="380" customWidth="1"/>
    <col min="7926" max="7926" width="39" style="380" customWidth="1"/>
    <col min="7927" max="7927" width="36.42578125" style="380" customWidth="1"/>
    <col min="7928" max="7928" width="8" style="380" customWidth="1"/>
    <col min="7929" max="7929" width="15.5703125" style="380" customWidth="1"/>
    <col min="7930" max="7930" width="17.28515625" style="380" customWidth="1"/>
    <col min="7931" max="7931" width="18.85546875" style="380" customWidth="1"/>
    <col min="7932" max="7932" width="81" style="380" customWidth="1"/>
    <col min="7933" max="7933" width="14.85546875" style="380" customWidth="1"/>
    <col min="7934" max="7934" width="15.7109375" style="380" customWidth="1"/>
    <col min="7935" max="7935" width="17.5703125" style="380" customWidth="1"/>
    <col min="7936" max="7936" width="18.42578125" style="380" customWidth="1"/>
    <col min="7937" max="7937" width="16.5703125" style="380" customWidth="1"/>
    <col min="7938" max="7938" width="17.7109375" style="380" customWidth="1"/>
    <col min="7939" max="7939" width="17.85546875" style="380" customWidth="1"/>
    <col min="7940" max="7940" width="18.42578125" style="380" customWidth="1"/>
    <col min="7941" max="7941" width="15.42578125" style="380" customWidth="1"/>
    <col min="7942" max="7942" width="14.5703125" style="380" customWidth="1"/>
    <col min="7943" max="7943" width="15" style="380" customWidth="1"/>
    <col min="7944" max="7944" width="6.7109375" style="380" customWidth="1"/>
    <col min="7945" max="7945" width="14.28515625" style="380" customWidth="1"/>
    <col min="7946" max="7946" width="17.5703125" style="380" customWidth="1"/>
    <col min="7947" max="7947" width="27.7109375" style="380" customWidth="1"/>
    <col min="7948" max="7950" width="9.140625" style="380"/>
    <col min="7951" max="7951" width="14.85546875" style="380" customWidth="1"/>
    <col min="7952" max="7952" width="13.85546875" style="380" customWidth="1"/>
    <col min="7953" max="8175" width="9.140625" style="380"/>
    <col min="8176" max="8176" width="6.5703125" style="380" customWidth="1"/>
    <col min="8177" max="8177" width="79.5703125" style="380" customWidth="1"/>
    <col min="8178" max="8178" width="23.5703125" style="380" customWidth="1"/>
    <col min="8179" max="8179" width="27.85546875" style="380" customWidth="1"/>
    <col min="8180" max="8180" width="22.28515625" style="380" customWidth="1"/>
    <col min="8181" max="8181" width="23.5703125" style="380" customWidth="1"/>
    <col min="8182" max="8182" width="39" style="380" customWidth="1"/>
    <col min="8183" max="8183" width="36.42578125" style="380" customWidth="1"/>
    <col min="8184" max="8184" width="8" style="380" customWidth="1"/>
    <col min="8185" max="8185" width="15.5703125" style="380" customWidth="1"/>
    <col min="8186" max="8186" width="17.28515625" style="380" customWidth="1"/>
    <col min="8187" max="8187" width="18.85546875" style="380" customWidth="1"/>
    <col min="8188" max="8188" width="81" style="380" customWidth="1"/>
    <col min="8189" max="8189" width="14.85546875" style="380" customWidth="1"/>
    <col min="8190" max="8190" width="15.7109375" style="380" customWidth="1"/>
    <col min="8191" max="8191" width="17.5703125" style="380" customWidth="1"/>
    <col min="8192" max="8192" width="18.42578125" style="380" customWidth="1"/>
    <col min="8193" max="8193" width="16.5703125" style="380" customWidth="1"/>
    <col min="8194" max="8194" width="17.7109375" style="380" customWidth="1"/>
    <col min="8195" max="8195" width="17.85546875" style="380" customWidth="1"/>
    <col min="8196" max="8196" width="18.42578125" style="380" customWidth="1"/>
    <col min="8197" max="8197" width="15.42578125" style="380" customWidth="1"/>
    <col min="8198" max="8198" width="14.5703125" style="380" customWidth="1"/>
    <col min="8199" max="8199" width="15" style="380" customWidth="1"/>
    <col min="8200" max="8200" width="6.7109375" style="380" customWidth="1"/>
    <col min="8201" max="8201" width="14.28515625" style="380" customWidth="1"/>
    <col min="8202" max="8202" width="17.5703125" style="380" customWidth="1"/>
    <col min="8203" max="8203" width="27.7109375" style="380" customWidth="1"/>
    <col min="8204" max="8206" width="9.140625" style="380"/>
    <col min="8207" max="8207" width="14.85546875" style="380" customWidth="1"/>
    <col min="8208" max="8208" width="13.85546875" style="380" customWidth="1"/>
    <col min="8209" max="8431" width="9.140625" style="380"/>
    <col min="8432" max="8432" width="6.5703125" style="380" customWidth="1"/>
    <col min="8433" max="8433" width="79.5703125" style="380" customWidth="1"/>
    <col min="8434" max="8434" width="23.5703125" style="380" customWidth="1"/>
    <col min="8435" max="8435" width="27.85546875" style="380" customWidth="1"/>
    <col min="8436" max="8436" width="22.28515625" style="380" customWidth="1"/>
    <col min="8437" max="8437" width="23.5703125" style="380" customWidth="1"/>
    <col min="8438" max="8438" width="39" style="380" customWidth="1"/>
    <col min="8439" max="8439" width="36.42578125" style="380" customWidth="1"/>
    <col min="8440" max="8440" width="8" style="380" customWidth="1"/>
    <col min="8441" max="8441" width="15.5703125" style="380" customWidth="1"/>
    <col min="8442" max="8442" width="17.28515625" style="380" customWidth="1"/>
    <col min="8443" max="8443" width="18.85546875" style="380" customWidth="1"/>
    <col min="8444" max="8444" width="81" style="380" customWidth="1"/>
    <col min="8445" max="8445" width="14.85546875" style="380" customWidth="1"/>
    <col min="8446" max="8446" width="15.7109375" style="380" customWidth="1"/>
    <col min="8447" max="8447" width="17.5703125" style="380" customWidth="1"/>
    <col min="8448" max="8448" width="18.42578125" style="380" customWidth="1"/>
    <col min="8449" max="8449" width="16.5703125" style="380" customWidth="1"/>
    <col min="8450" max="8450" width="17.7109375" style="380" customWidth="1"/>
    <col min="8451" max="8451" width="17.85546875" style="380" customWidth="1"/>
    <col min="8452" max="8452" width="18.42578125" style="380" customWidth="1"/>
    <col min="8453" max="8453" width="15.42578125" style="380" customWidth="1"/>
    <col min="8454" max="8454" width="14.5703125" style="380" customWidth="1"/>
    <col min="8455" max="8455" width="15" style="380" customWidth="1"/>
    <col min="8456" max="8456" width="6.7109375" style="380" customWidth="1"/>
    <col min="8457" max="8457" width="14.28515625" style="380" customWidth="1"/>
    <col min="8458" max="8458" width="17.5703125" style="380" customWidth="1"/>
    <col min="8459" max="8459" width="27.7109375" style="380" customWidth="1"/>
    <col min="8460" max="8462" width="9.140625" style="380"/>
    <col min="8463" max="8463" width="14.85546875" style="380" customWidth="1"/>
    <col min="8464" max="8464" width="13.85546875" style="380" customWidth="1"/>
    <col min="8465" max="8687" width="9.140625" style="380"/>
    <col min="8688" max="8688" width="6.5703125" style="380" customWidth="1"/>
    <col min="8689" max="8689" width="79.5703125" style="380" customWidth="1"/>
    <col min="8690" max="8690" width="23.5703125" style="380" customWidth="1"/>
    <col min="8691" max="8691" width="27.85546875" style="380" customWidth="1"/>
    <col min="8692" max="8692" width="22.28515625" style="380" customWidth="1"/>
    <col min="8693" max="8693" width="23.5703125" style="380" customWidth="1"/>
    <col min="8694" max="8694" width="39" style="380" customWidth="1"/>
    <col min="8695" max="8695" width="36.42578125" style="380" customWidth="1"/>
    <col min="8696" max="8696" width="8" style="380" customWidth="1"/>
    <col min="8697" max="8697" width="15.5703125" style="380" customWidth="1"/>
    <col min="8698" max="8698" width="17.28515625" style="380" customWidth="1"/>
    <col min="8699" max="8699" width="18.85546875" style="380" customWidth="1"/>
    <col min="8700" max="8700" width="81" style="380" customWidth="1"/>
    <col min="8701" max="8701" width="14.85546875" style="380" customWidth="1"/>
    <col min="8702" max="8702" width="15.7109375" style="380" customWidth="1"/>
    <col min="8703" max="8703" width="17.5703125" style="380" customWidth="1"/>
    <col min="8704" max="8704" width="18.42578125" style="380" customWidth="1"/>
    <col min="8705" max="8705" width="16.5703125" style="380" customWidth="1"/>
    <col min="8706" max="8706" width="17.7109375" style="380" customWidth="1"/>
    <col min="8707" max="8707" width="17.85546875" style="380" customWidth="1"/>
    <col min="8708" max="8708" width="18.42578125" style="380" customWidth="1"/>
    <col min="8709" max="8709" width="15.42578125" style="380" customWidth="1"/>
    <col min="8710" max="8710" width="14.5703125" style="380" customWidth="1"/>
    <col min="8711" max="8711" width="15" style="380" customWidth="1"/>
    <col min="8712" max="8712" width="6.7109375" style="380" customWidth="1"/>
    <col min="8713" max="8713" width="14.28515625" style="380" customWidth="1"/>
    <col min="8714" max="8714" width="17.5703125" style="380" customWidth="1"/>
    <col min="8715" max="8715" width="27.7109375" style="380" customWidth="1"/>
    <col min="8716" max="8718" width="9.140625" style="380"/>
    <col min="8719" max="8719" width="14.85546875" style="380" customWidth="1"/>
    <col min="8720" max="8720" width="13.85546875" style="380" customWidth="1"/>
    <col min="8721" max="8943" width="9.140625" style="380"/>
    <col min="8944" max="8944" width="6.5703125" style="380" customWidth="1"/>
    <col min="8945" max="8945" width="79.5703125" style="380" customWidth="1"/>
    <col min="8946" max="8946" width="23.5703125" style="380" customWidth="1"/>
    <col min="8947" max="8947" width="27.85546875" style="380" customWidth="1"/>
    <col min="8948" max="8948" width="22.28515625" style="380" customWidth="1"/>
    <col min="8949" max="8949" width="23.5703125" style="380" customWidth="1"/>
    <col min="8950" max="8950" width="39" style="380" customWidth="1"/>
    <col min="8951" max="8951" width="36.42578125" style="380" customWidth="1"/>
    <col min="8952" max="8952" width="8" style="380" customWidth="1"/>
    <col min="8953" max="8953" width="15.5703125" style="380" customWidth="1"/>
    <col min="8954" max="8954" width="17.28515625" style="380" customWidth="1"/>
    <col min="8955" max="8955" width="18.85546875" style="380" customWidth="1"/>
    <col min="8956" max="8956" width="81" style="380" customWidth="1"/>
    <col min="8957" max="8957" width="14.85546875" style="380" customWidth="1"/>
    <col min="8958" max="8958" width="15.7109375" style="380" customWidth="1"/>
    <col min="8959" max="8959" width="17.5703125" style="380" customWidth="1"/>
    <col min="8960" max="8960" width="18.42578125" style="380" customWidth="1"/>
    <col min="8961" max="8961" width="16.5703125" style="380" customWidth="1"/>
    <col min="8962" max="8962" width="17.7109375" style="380" customWidth="1"/>
    <col min="8963" max="8963" width="17.85546875" style="380" customWidth="1"/>
    <col min="8964" max="8964" width="18.42578125" style="380" customWidth="1"/>
    <col min="8965" max="8965" width="15.42578125" style="380" customWidth="1"/>
    <col min="8966" max="8966" width="14.5703125" style="380" customWidth="1"/>
    <col min="8967" max="8967" width="15" style="380" customWidth="1"/>
    <col min="8968" max="8968" width="6.7109375" style="380" customWidth="1"/>
    <col min="8969" max="8969" width="14.28515625" style="380" customWidth="1"/>
    <col min="8970" max="8970" width="17.5703125" style="380" customWidth="1"/>
    <col min="8971" max="8971" width="27.7109375" style="380" customWidth="1"/>
    <col min="8972" max="8974" width="9.140625" style="380"/>
    <col min="8975" max="8975" width="14.85546875" style="380" customWidth="1"/>
    <col min="8976" max="8976" width="13.85546875" style="380" customWidth="1"/>
    <col min="8977" max="9199" width="9.140625" style="380"/>
    <col min="9200" max="9200" width="6.5703125" style="380" customWidth="1"/>
    <col min="9201" max="9201" width="79.5703125" style="380" customWidth="1"/>
    <col min="9202" max="9202" width="23.5703125" style="380" customWidth="1"/>
    <col min="9203" max="9203" width="27.85546875" style="380" customWidth="1"/>
    <col min="9204" max="9204" width="22.28515625" style="380" customWidth="1"/>
    <col min="9205" max="9205" width="23.5703125" style="380" customWidth="1"/>
    <col min="9206" max="9206" width="39" style="380" customWidth="1"/>
    <col min="9207" max="9207" width="36.42578125" style="380" customWidth="1"/>
    <col min="9208" max="9208" width="8" style="380" customWidth="1"/>
    <col min="9209" max="9209" width="15.5703125" style="380" customWidth="1"/>
    <col min="9210" max="9210" width="17.28515625" style="380" customWidth="1"/>
    <col min="9211" max="9211" width="18.85546875" style="380" customWidth="1"/>
    <col min="9212" max="9212" width="81" style="380" customWidth="1"/>
    <col min="9213" max="9213" width="14.85546875" style="380" customWidth="1"/>
    <col min="9214" max="9214" width="15.7109375" style="380" customWidth="1"/>
    <col min="9215" max="9215" width="17.5703125" style="380" customWidth="1"/>
    <col min="9216" max="9216" width="18.42578125" style="380" customWidth="1"/>
    <col min="9217" max="9217" width="16.5703125" style="380" customWidth="1"/>
    <col min="9218" max="9218" width="17.7109375" style="380" customWidth="1"/>
    <col min="9219" max="9219" width="17.85546875" style="380" customWidth="1"/>
    <col min="9220" max="9220" width="18.42578125" style="380" customWidth="1"/>
    <col min="9221" max="9221" width="15.42578125" style="380" customWidth="1"/>
    <col min="9222" max="9222" width="14.5703125" style="380" customWidth="1"/>
    <col min="9223" max="9223" width="15" style="380" customWidth="1"/>
    <col min="9224" max="9224" width="6.7109375" style="380" customWidth="1"/>
    <col min="9225" max="9225" width="14.28515625" style="380" customWidth="1"/>
    <col min="9226" max="9226" width="17.5703125" style="380" customWidth="1"/>
    <col min="9227" max="9227" width="27.7109375" style="380" customWidth="1"/>
    <col min="9228" max="9230" width="9.140625" style="380"/>
    <col min="9231" max="9231" width="14.85546875" style="380" customWidth="1"/>
    <col min="9232" max="9232" width="13.85546875" style="380" customWidth="1"/>
    <col min="9233" max="9455" width="9.140625" style="380"/>
    <col min="9456" max="9456" width="6.5703125" style="380" customWidth="1"/>
    <col min="9457" max="9457" width="79.5703125" style="380" customWidth="1"/>
    <col min="9458" max="9458" width="23.5703125" style="380" customWidth="1"/>
    <col min="9459" max="9459" width="27.85546875" style="380" customWidth="1"/>
    <col min="9460" max="9460" width="22.28515625" style="380" customWidth="1"/>
    <col min="9461" max="9461" width="23.5703125" style="380" customWidth="1"/>
    <col min="9462" max="9462" width="39" style="380" customWidth="1"/>
    <col min="9463" max="9463" width="36.42578125" style="380" customWidth="1"/>
    <col min="9464" max="9464" width="8" style="380" customWidth="1"/>
    <col min="9465" max="9465" width="15.5703125" style="380" customWidth="1"/>
    <col min="9466" max="9466" width="17.28515625" style="380" customWidth="1"/>
    <col min="9467" max="9467" width="18.85546875" style="380" customWidth="1"/>
    <col min="9468" max="9468" width="81" style="380" customWidth="1"/>
    <col min="9469" max="9469" width="14.85546875" style="380" customWidth="1"/>
    <col min="9470" max="9470" width="15.7109375" style="380" customWidth="1"/>
    <col min="9471" max="9471" width="17.5703125" style="380" customWidth="1"/>
    <col min="9472" max="9472" width="18.42578125" style="380" customWidth="1"/>
    <col min="9473" max="9473" width="16.5703125" style="380" customWidth="1"/>
    <col min="9474" max="9474" width="17.7109375" style="380" customWidth="1"/>
    <col min="9475" max="9475" width="17.85546875" style="380" customWidth="1"/>
    <col min="9476" max="9476" width="18.42578125" style="380" customWidth="1"/>
    <col min="9477" max="9477" width="15.42578125" style="380" customWidth="1"/>
    <col min="9478" max="9478" width="14.5703125" style="380" customWidth="1"/>
    <col min="9479" max="9479" width="15" style="380" customWidth="1"/>
    <col min="9480" max="9480" width="6.7109375" style="380" customWidth="1"/>
    <col min="9481" max="9481" width="14.28515625" style="380" customWidth="1"/>
    <col min="9482" max="9482" width="17.5703125" style="380" customWidth="1"/>
    <col min="9483" max="9483" width="27.7109375" style="380" customWidth="1"/>
    <col min="9484" max="9486" width="9.140625" style="380"/>
    <col min="9487" max="9487" width="14.85546875" style="380" customWidth="1"/>
    <col min="9488" max="9488" width="13.85546875" style="380" customWidth="1"/>
    <col min="9489" max="9711" width="9.140625" style="380"/>
    <col min="9712" max="9712" width="6.5703125" style="380" customWidth="1"/>
    <col min="9713" max="9713" width="79.5703125" style="380" customWidth="1"/>
    <col min="9714" max="9714" width="23.5703125" style="380" customWidth="1"/>
    <col min="9715" max="9715" width="27.85546875" style="380" customWidth="1"/>
    <col min="9716" max="9716" width="22.28515625" style="380" customWidth="1"/>
    <col min="9717" max="9717" width="23.5703125" style="380" customWidth="1"/>
    <col min="9718" max="9718" width="39" style="380" customWidth="1"/>
    <col min="9719" max="9719" width="36.42578125" style="380" customWidth="1"/>
    <col min="9720" max="9720" width="8" style="380" customWidth="1"/>
    <col min="9721" max="9721" width="15.5703125" style="380" customWidth="1"/>
    <col min="9722" max="9722" width="17.28515625" style="380" customWidth="1"/>
    <col min="9723" max="9723" width="18.85546875" style="380" customWidth="1"/>
    <col min="9724" max="9724" width="81" style="380" customWidth="1"/>
    <col min="9725" max="9725" width="14.85546875" style="380" customWidth="1"/>
    <col min="9726" max="9726" width="15.7109375" style="380" customWidth="1"/>
    <col min="9727" max="9727" width="17.5703125" style="380" customWidth="1"/>
    <col min="9728" max="9728" width="18.42578125" style="380" customWidth="1"/>
    <col min="9729" max="9729" width="16.5703125" style="380" customWidth="1"/>
    <col min="9730" max="9730" width="17.7109375" style="380" customWidth="1"/>
    <col min="9731" max="9731" width="17.85546875" style="380" customWidth="1"/>
    <col min="9732" max="9732" width="18.42578125" style="380" customWidth="1"/>
    <col min="9733" max="9733" width="15.42578125" style="380" customWidth="1"/>
    <col min="9734" max="9734" width="14.5703125" style="380" customWidth="1"/>
    <col min="9735" max="9735" width="15" style="380" customWidth="1"/>
    <col min="9736" max="9736" width="6.7109375" style="380" customWidth="1"/>
    <col min="9737" max="9737" width="14.28515625" style="380" customWidth="1"/>
    <col min="9738" max="9738" width="17.5703125" style="380" customWidth="1"/>
    <col min="9739" max="9739" width="27.7109375" style="380" customWidth="1"/>
    <col min="9740" max="9742" width="9.140625" style="380"/>
    <col min="9743" max="9743" width="14.85546875" style="380" customWidth="1"/>
    <col min="9744" max="9744" width="13.85546875" style="380" customWidth="1"/>
    <col min="9745" max="9967" width="9.140625" style="380"/>
    <col min="9968" max="9968" width="6.5703125" style="380" customWidth="1"/>
    <col min="9969" max="9969" width="79.5703125" style="380" customWidth="1"/>
    <col min="9970" max="9970" width="23.5703125" style="380" customWidth="1"/>
    <col min="9971" max="9971" width="27.85546875" style="380" customWidth="1"/>
    <col min="9972" max="9972" width="22.28515625" style="380" customWidth="1"/>
    <col min="9973" max="9973" width="23.5703125" style="380" customWidth="1"/>
    <col min="9974" max="9974" width="39" style="380" customWidth="1"/>
    <col min="9975" max="9975" width="36.42578125" style="380" customWidth="1"/>
    <col min="9976" max="9976" width="8" style="380" customWidth="1"/>
    <col min="9977" max="9977" width="15.5703125" style="380" customWidth="1"/>
    <col min="9978" max="9978" width="17.28515625" style="380" customWidth="1"/>
    <col min="9979" max="9979" width="18.85546875" style="380" customWidth="1"/>
    <col min="9980" max="9980" width="81" style="380" customWidth="1"/>
    <col min="9981" max="9981" width="14.85546875" style="380" customWidth="1"/>
    <col min="9982" max="9982" width="15.7109375" style="380" customWidth="1"/>
    <col min="9983" max="9983" width="17.5703125" style="380" customWidth="1"/>
    <col min="9984" max="9984" width="18.42578125" style="380" customWidth="1"/>
    <col min="9985" max="9985" width="16.5703125" style="380" customWidth="1"/>
    <col min="9986" max="9986" width="17.7109375" style="380" customWidth="1"/>
    <col min="9987" max="9987" width="17.85546875" style="380" customWidth="1"/>
    <col min="9988" max="9988" width="18.42578125" style="380" customWidth="1"/>
    <col min="9989" max="9989" width="15.42578125" style="380" customWidth="1"/>
    <col min="9990" max="9990" width="14.5703125" style="380" customWidth="1"/>
    <col min="9991" max="9991" width="15" style="380" customWidth="1"/>
    <col min="9992" max="9992" width="6.7109375" style="380" customWidth="1"/>
    <col min="9993" max="9993" width="14.28515625" style="380" customWidth="1"/>
    <col min="9994" max="9994" width="17.5703125" style="380" customWidth="1"/>
    <col min="9995" max="9995" width="27.7109375" style="380" customWidth="1"/>
    <col min="9996" max="9998" width="9.140625" style="380"/>
    <col min="9999" max="9999" width="14.85546875" style="380" customWidth="1"/>
    <col min="10000" max="10000" width="13.85546875" style="380" customWidth="1"/>
    <col min="10001" max="10223" width="9.140625" style="380"/>
    <col min="10224" max="10224" width="6.5703125" style="380" customWidth="1"/>
    <col min="10225" max="10225" width="79.5703125" style="380" customWidth="1"/>
    <col min="10226" max="10226" width="23.5703125" style="380" customWidth="1"/>
    <col min="10227" max="10227" width="27.85546875" style="380" customWidth="1"/>
    <col min="10228" max="10228" width="22.28515625" style="380" customWidth="1"/>
    <col min="10229" max="10229" width="23.5703125" style="380" customWidth="1"/>
    <col min="10230" max="10230" width="39" style="380" customWidth="1"/>
    <col min="10231" max="10231" width="36.42578125" style="380" customWidth="1"/>
    <col min="10232" max="10232" width="8" style="380" customWidth="1"/>
    <col min="10233" max="10233" width="15.5703125" style="380" customWidth="1"/>
    <col min="10234" max="10234" width="17.28515625" style="380" customWidth="1"/>
    <col min="10235" max="10235" width="18.85546875" style="380" customWidth="1"/>
    <col min="10236" max="10236" width="81" style="380" customWidth="1"/>
    <col min="10237" max="10237" width="14.85546875" style="380" customWidth="1"/>
    <col min="10238" max="10238" width="15.7109375" style="380" customWidth="1"/>
    <col min="10239" max="10239" width="17.5703125" style="380" customWidth="1"/>
    <col min="10240" max="10240" width="18.42578125" style="380" customWidth="1"/>
    <col min="10241" max="10241" width="16.5703125" style="380" customWidth="1"/>
    <col min="10242" max="10242" width="17.7109375" style="380" customWidth="1"/>
    <col min="10243" max="10243" width="17.85546875" style="380" customWidth="1"/>
    <col min="10244" max="10244" width="18.42578125" style="380" customWidth="1"/>
    <col min="10245" max="10245" width="15.42578125" style="380" customWidth="1"/>
    <col min="10246" max="10246" width="14.5703125" style="380" customWidth="1"/>
    <col min="10247" max="10247" width="15" style="380" customWidth="1"/>
    <col min="10248" max="10248" width="6.7109375" style="380" customWidth="1"/>
    <col min="10249" max="10249" width="14.28515625" style="380" customWidth="1"/>
    <col min="10250" max="10250" width="17.5703125" style="380" customWidth="1"/>
    <col min="10251" max="10251" width="27.7109375" style="380" customWidth="1"/>
    <col min="10252" max="10254" width="9.140625" style="380"/>
    <col min="10255" max="10255" width="14.85546875" style="380" customWidth="1"/>
    <col min="10256" max="10256" width="13.85546875" style="380" customWidth="1"/>
    <col min="10257" max="10479" width="9.140625" style="380"/>
    <col min="10480" max="10480" width="6.5703125" style="380" customWidth="1"/>
    <col min="10481" max="10481" width="79.5703125" style="380" customWidth="1"/>
    <col min="10482" max="10482" width="23.5703125" style="380" customWidth="1"/>
    <col min="10483" max="10483" width="27.85546875" style="380" customWidth="1"/>
    <col min="10484" max="10484" width="22.28515625" style="380" customWidth="1"/>
    <col min="10485" max="10485" width="23.5703125" style="380" customWidth="1"/>
    <col min="10486" max="10486" width="39" style="380" customWidth="1"/>
    <col min="10487" max="10487" width="36.42578125" style="380" customWidth="1"/>
    <col min="10488" max="10488" width="8" style="380" customWidth="1"/>
    <col min="10489" max="10489" width="15.5703125" style="380" customWidth="1"/>
    <col min="10490" max="10490" width="17.28515625" style="380" customWidth="1"/>
    <col min="10491" max="10491" width="18.85546875" style="380" customWidth="1"/>
    <col min="10492" max="10492" width="81" style="380" customWidth="1"/>
    <col min="10493" max="10493" width="14.85546875" style="380" customWidth="1"/>
    <col min="10494" max="10494" width="15.7109375" style="380" customWidth="1"/>
    <col min="10495" max="10495" width="17.5703125" style="380" customWidth="1"/>
    <col min="10496" max="10496" width="18.42578125" style="380" customWidth="1"/>
    <col min="10497" max="10497" width="16.5703125" style="380" customWidth="1"/>
    <col min="10498" max="10498" width="17.7109375" style="380" customWidth="1"/>
    <col min="10499" max="10499" width="17.85546875" style="380" customWidth="1"/>
    <col min="10500" max="10500" width="18.42578125" style="380" customWidth="1"/>
    <col min="10501" max="10501" width="15.42578125" style="380" customWidth="1"/>
    <col min="10502" max="10502" width="14.5703125" style="380" customWidth="1"/>
    <col min="10503" max="10503" width="15" style="380" customWidth="1"/>
    <col min="10504" max="10504" width="6.7109375" style="380" customWidth="1"/>
    <col min="10505" max="10505" width="14.28515625" style="380" customWidth="1"/>
    <col min="10506" max="10506" width="17.5703125" style="380" customWidth="1"/>
    <col min="10507" max="10507" width="27.7109375" style="380" customWidth="1"/>
    <col min="10508" max="10510" width="9.140625" style="380"/>
    <col min="10511" max="10511" width="14.85546875" style="380" customWidth="1"/>
    <col min="10512" max="10512" width="13.85546875" style="380" customWidth="1"/>
    <col min="10513" max="10735" width="9.140625" style="380"/>
    <col min="10736" max="10736" width="6.5703125" style="380" customWidth="1"/>
    <col min="10737" max="10737" width="79.5703125" style="380" customWidth="1"/>
    <col min="10738" max="10738" width="23.5703125" style="380" customWidth="1"/>
    <col min="10739" max="10739" width="27.85546875" style="380" customWidth="1"/>
    <col min="10740" max="10740" width="22.28515625" style="380" customWidth="1"/>
    <col min="10741" max="10741" width="23.5703125" style="380" customWidth="1"/>
    <col min="10742" max="10742" width="39" style="380" customWidth="1"/>
    <col min="10743" max="10743" width="36.42578125" style="380" customWidth="1"/>
    <col min="10744" max="10744" width="8" style="380" customWidth="1"/>
    <col min="10745" max="10745" width="15.5703125" style="380" customWidth="1"/>
    <col min="10746" max="10746" width="17.28515625" style="380" customWidth="1"/>
    <col min="10747" max="10747" width="18.85546875" style="380" customWidth="1"/>
    <col min="10748" max="10748" width="81" style="380" customWidth="1"/>
    <col min="10749" max="10749" width="14.85546875" style="380" customWidth="1"/>
    <col min="10750" max="10750" width="15.7109375" style="380" customWidth="1"/>
    <col min="10751" max="10751" width="17.5703125" style="380" customWidth="1"/>
    <col min="10752" max="10752" width="18.42578125" style="380" customWidth="1"/>
    <col min="10753" max="10753" width="16.5703125" style="380" customWidth="1"/>
    <col min="10754" max="10754" width="17.7109375" style="380" customWidth="1"/>
    <col min="10755" max="10755" width="17.85546875" style="380" customWidth="1"/>
    <col min="10756" max="10756" width="18.42578125" style="380" customWidth="1"/>
    <col min="10757" max="10757" width="15.42578125" style="380" customWidth="1"/>
    <col min="10758" max="10758" width="14.5703125" style="380" customWidth="1"/>
    <col min="10759" max="10759" width="15" style="380" customWidth="1"/>
    <col min="10760" max="10760" width="6.7109375" style="380" customWidth="1"/>
    <col min="10761" max="10761" width="14.28515625" style="380" customWidth="1"/>
    <col min="10762" max="10762" width="17.5703125" style="380" customWidth="1"/>
    <col min="10763" max="10763" width="27.7109375" style="380" customWidth="1"/>
    <col min="10764" max="10766" width="9.140625" style="380"/>
    <col min="10767" max="10767" width="14.85546875" style="380" customWidth="1"/>
    <col min="10768" max="10768" width="13.85546875" style="380" customWidth="1"/>
    <col min="10769" max="10991" width="9.140625" style="380"/>
    <col min="10992" max="10992" width="6.5703125" style="380" customWidth="1"/>
    <col min="10993" max="10993" width="79.5703125" style="380" customWidth="1"/>
    <col min="10994" max="10994" width="23.5703125" style="380" customWidth="1"/>
    <col min="10995" max="10995" width="27.85546875" style="380" customWidth="1"/>
    <col min="10996" max="10996" width="22.28515625" style="380" customWidth="1"/>
    <col min="10997" max="10997" width="23.5703125" style="380" customWidth="1"/>
    <col min="10998" max="10998" width="39" style="380" customWidth="1"/>
    <col min="10999" max="10999" width="36.42578125" style="380" customWidth="1"/>
    <col min="11000" max="11000" width="8" style="380" customWidth="1"/>
    <col min="11001" max="11001" width="15.5703125" style="380" customWidth="1"/>
    <col min="11002" max="11002" width="17.28515625" style="380" customWidth="1"/>
    <col min="11003" max="11003" width="18.85546875" style="380" customWidth="1"/>
    <col min="11004" max="11004" width="81" style="380" customWidth="1"/>
    <col min="11005" max="11005" width="14.85546875" style="380" customWidth="1"/>
    <col min="11006" max="11006" width="15.7109375" style="380" customWidth="1"/>
    <col min="11007" max="11007" width="17.5703125" style="380" customWidth="1"/>
    <col min="11008" max="11008" width="18.42578125" style="380" customWidth="1"/>
    <col min="11009" max="11009" width="16.5703125" style="380" customWidth="1"/>
    <col min="11010" max="11010" width="17.7109375" style="380" customWidth="1"/>
    <col min="11011" max="11011" width="17.85546875" style="380" customWidth="1"/>
    <col min="11012" max="11012" width="18.42578125" style="380" customWidth="1"/>
    <col min="11013" max="11013" width="15.42578125" style="380" customWidth="1"/>
    <col min="11014" max="11014" width="14.5703125" style="380" customWidth="1"/>
    <col min="11015" max="11015" width="15" style="380" customWidth="1"/>
    <col min="11016" max="11016" width="6.7109375" style="380" customWidth="1"/>
    <col min="11017" max="11017" width="14.28515625" style="380" customWidth="1"/>
    <col min="11018" max="11018" width="17.5703125" style="380" customWidth="1"/>
    <col min="11019" max="11019" width="27.7109375" style="380" customWidth="1"/>
    <col min="11020" max="11022" width="9.140625" style="380"/>
    <col min="11023" max="11023" width="14.85546875" style="380" customWidth="1"/>
    <col min="11024" max="11024" width="13.85546875" style="380" customWidth="1"/>
    <col min="11025" max="11247" width="9.140625" style="380"/>
    <col min="11248" max="11248" width="6.5703125" style="380" customWidth="1"/>
    <col min="11249" max="11249" width="79.5703125" style="380" customWidth="1"/>
    <col min="11250" max="11250" width="23.5703125" style="380" customWidth="1"/>
    <col min="11251" max="11251" width="27.85546875" style="380" customWidth="1"/>
    <col min="11252" max="11252" width="22.28515625" style="380" customWidth="1"/>
    <col min="11253" max="11253" width="23.5703125" style="380" customWidth="1"/>
    <col min="11254" max="11254" width="39" style="380" customWidth="1"/>
    <col min="11255" max="11255" width="36.42578125" style="380" customWidth="1"/>
    <col min="11256" max="11256" width="8" style="380" customWidth="1"/>
    <col min="11257" max="11257" width="15.5703125" style="380" customWidth="1"/>
    <col min="11258" max="11258" width="17.28515625" style="380" customWidth="1"/>
    <col min="11259" max="11259" width="18.85546875" style="380" customWidth="1"/>
    <col min="11260" max="11260" width="81" style="380" customWidth="1"/>
    <col min="11261" max="11261" width="14.85546875" style="380" customWidth="1"/>
    <col min="11262" max="11262" width="15.7109375" style="380" customWidth="1"/>
    <col min="11263" max="11263" width="17.5703125" style="380" customWidth="1"/>
    <col min="11264" max="11264" width="18.42578125" style="380" customWidth="1"/>
    <col min="11265" max="11265" width="16.5703125" style="380" customWidth="1"/>
    <col min="11266" max="11266" width="17.7109375" style="380" customWidth="1"/>
    <col min="11267" max="11267" width="17.85546875" style="380" customWidth="1"/>
    <col min="11268" max="11268" width="18.42578125" style="380" customWidth="1"/>
    <col min="11269" max="11269" width="15.42578125" style="380" customWidth="1"/>
    <col min="11270" max="11270" width="14.5703125" style="380" customWidth="1"/>
    <col min="11271" max="11271" width="15" style="380" customWidth="1"/>
    <col min="11272" max="11272" width="6.7109375" style="380" customWidth="1"/>
    <col min="11273" max="11273" width="14.28515625" style="380" customWidth="1"/>
    <col min="11274" max="11274" width="17.5703125" style="380" customWidth="1"/>
    <col min="11275" max="11275" width="27.7109375" style="380" customWidth="1"/>
    <col min="11276" max="11278" width="9.140625" style="380"/>
    <col min="11279" max="11279" width="14.85546875" style="380" customWidth="1"/>
    <col min="11280" max="11280" width="13.85546875" style="380" customWidth="1"/>
    <col min="11281" max="11503" width="9.140625" style="380"/>
    <col min="11504" max="11504" width="6.5703125" style="380" customWidth="1"/>
    <col min="11505" max="11505" width="79.5703125" style="380" customWidth="1"/>
    <col min="11506" max="11506" width="23.5703125" style="380" customWidth="1"/>
    <col min="11507" max="11507" width="27.85546875" style="380" customWidth="1"/>
    <col min="11508" max="11508" width="22.28515625" style="380" customWidth="1"/>
    <col min="11509" max="11509" width="23.5703125" style="380" customWidth="1"/>
    <col min="11510" max="11510" width="39" style="380" customWidth="1"/>
    <col min="11511" max="11511" width="36.42578125" style="380" customWidth="1"/>
    <col min="11512" max="11512" width="8" style="380" customWidth="1"/>
    <col min="11513" max="11513" width="15.5703125" style="380" customWidth="1"/>
    <col min="11514" max="11514" width="17.28515625" style="380" customWidth="1"/>
    <col min="11515" max="11515" width="18.85546875" style="380" customWidth="1"/>
    <col min="11516" max="11516" width="81" style="380" customWidth="1"/>
    <col min="11517" max="11517" width="14.85546875" style="380" customWidth="1"/>
    <col min="11518" max="11518" width="15.7109375" style="380" customWidth="1"/>
    <col min="11519" max="11519" width="17.5703125" style="380" customWidth="1"/>
    <col min="11520" max="11520" width="18.42578125" style="380" customWidth="1"/>
    <col min="11521" max="11521" width="16.5703125" style="380" customWidth="1"/>
    <col min="11522" max="11522" width="17.7109375" style="380" customWidth="1"/>
    <col min="11523" max="11523" width="17.85546875" style="380" customWidth="1"/>
    <col min="11524" max="11524" width="18.42578125" style="380" customWidth="1"/>
    <col min="11525" max="11525" width="15.42578125" style="380" customWidth="1"/>
    <col min="11526" max="11526" width="14.5703125" style="380" customWidth="1"/>
    <col min="11527" max="11527" width="15" style="380" customWidth="1"/>
    <col min="11528" max="11528" width="6.7109375" style="380" customWidth="1"/>
    <col min="11529" max="11529" width="14.28515625" style="380" customWidth="1"/>
    <col min="11530" max="11530" width="17.5703125" style="380" customWidth="1"/>
    <col min="11531" max="11531" width="27.7109375" style="380" customWidth="1"/>
    <col min="11532" max="11534" width="9.140625" style="380"/>
    <col min="11535" max="11535" width="14.85546875" style="380" customWidth="1"/>
    <col min="11536" max="11536" width="13.85546875" style="380" customWidth="1"/>
    <col min="11537" max="11759" width="9.140625" style="380"/>
    <col min="11760" max="11760" width="6.5703125" style="380" customWidth="1"/>
    <col min="11761" max="11761" width="79.5703125" style="380" customWidth="1"/>
    <col min="11762" max="11762" width="23.5703125" style="380" customWidth="1"/>
    <col min="11763" max="11763" width="27.85546875" style="380" customWidth="1"/>
    <col min="11764" max="11764" width="22.28515625" style="380" customWidth="1"/>
    <col min="11765" max="11765" width="23.5703125" style="380" customWidth="1"/>
    <col min="11766" max="11766" width="39" style="380" customWidth="1"/>
    <col min="11767" max="11767" width="36.42578125" style="380" customWidth="1"/>
    <col min="11768" max="11768" width="8" style="380" customWidth="1"/>
    <col min="11769" max="11769" width="15.5703125" style="380" customWidth="1"/>
    <col min="11770" max="11770" width="17.28515625" style="380" customWidth="1"/>
    <col min="11771" max="11771" width="18.85546875" style="380" customWidth="1"/>
    <col min="11772" max="11772" width="81" style="380" customWidth="1"/>
    <col min="11773" max="11773" width="14.85546875" style="380" customWidth="1"/>
    <col min="11774" max="11774" width="15.7109375" style="380" customWidth="1"/>
    <col min="11775" max="11775" width="17.5703125" style="380" customWidth="1"/>
    <col min="11776" max="11776" width="18.42578125" style="380" customWidth="1"/>
    <col min="11777" max="11777" width="16.5703125" style="380" customWidth="1"/>
    <col min="11778" max="11778" width="17.7109375" style="380" customWidth="1"/>
    <col min="11779" max="11779" width="17.85546875" style="380" customWidth="1"/>
    <col min="11780" max="11780" width="18.42578125" style="380" customWidth="1"/>
    <col min="11781" max="11781" width="15.42578125" style="380" customWidth="1"/>
    <col min="11782" max="11782" width="14.5703125" style="380" customWidth="1"/>
    <col min="11783" max="11783" width="15" style="380" customWidth="1"/>
    <col min="11784" max="11784" width="6.7109375" style="380" customWidth="1"/>
    <col min="11785" max="11785" width="14.28515625" style="380" customWidth="1"/>
    <col min="11786" max="11786" width="17.5703125" style="380" customWidth="1"/>
    <col min="11787" max="11787" width="27.7109375" style="380" customWidth="1"/>
    <col min="11788" max="11790" width="9.140625" style="380"/>
    <col min="11791" max="11791" width="14.85546875" style="380" customWidth="1"/>
    <col min="11792" max="11792" width="13.85546875" style="380" customWidth="1"/>
    <col min="11793" max="12015" width="9.140625" style="380"/>
    <col min="12016" max="12016" width="6.5703125" style="380" customWidth="1"/>
    <col min="12017" max="12017" width="79.5703125" style="380" customWidth="1"/>
    <col min="12018" max="12018" width="23.5703125" style="380" customWidth="1"/>
    <col min="12019" max="12019" width="27.85546875" style="380" customWidth="1"/>
    <col min="12020" max="12020" width="22.28515625" style="380" customWidth="1"/>
    <col min="12021" max="12021" width="23.5703125" style="380" customWidth="1"/>
    <col min="12022" max="12022" width="39" style="380" customWidth="1"/>
    <col min="12023" max="12023" width="36.42578125" style="380" customWidth="1"/>
    <col min="12024" max="12024" width="8" style="380" customWidth="1"/>
    <col min="12025" max="12025" width="15.5703125" style="380" customWidth="1"/>
    <col min="12026" max="12026" width="17.28515625" style="380" customWidth="1"/>
    <col min="12027" max="12027" width="18.85546875" style="380" customWidth="1"/>
    <col min="12028" max="12028" width="81" style="380" customWidth="1"/>
    <col min="12029" max="12029" width="14.85546875" style="380" customWidth="1"/>
    <col min="12030" max="12030" width="15.7109375" style="380" customWidth="1"/>
    <col min="12031" max="12031" width="17.5703125" style="380" customWidth="1"/>
    <col min="12032" max="12032" width="18.42578125" style="380" customWidth="1"/>
    <col min="12033" max="12033" width="16.5703125" style="380" customWidth="1"/>
    <col min="12034" max="12034" width="17.7109375" style="380" customWidth="1"/>
    <col min="12035" max="12035" width="17.85546875" style="380" customWidth="1"/>
    <col min="12036" max="12036" width="18.42578125" style="380" customWidth="1"/>
    <col min="12037" max="12037" width="15.42578125" style="380" customWidth="1"/>
    <col min="12038" max="12038" width="14.5703125" style="380" customWidth="1"/>
    <col min="12039" max="12039" width="15" style="380" customWidth="1"/>
    <col min="12040" max="12040" width="6.7109375" style="380" customWidth="1"/>
    <col min="12041" max="12041" width="14.28515625" style="380" customWidth="1"/>
    <col min="12042" max="12042" width="17.5703125" style="380" customWidth="1"/>
    <col min="12043" max="12043" width="27.7109375" style="380" customWidth="1"/>
    <col min="12044" max="12046" width="9.140625" style="380"/>
    <col min="12047" max="12047" width="14.85546875" style="380" customWidth="1"/>
    <col min="12048" max="12048" width="13.85546875" style="380" customWidth="1"/>
    <col min="12049" max="12271" width="9.140625" style="380"/>
    <col min="12272" max="12272" width="6.5703125" style="380" customWidth="1"/>
    <col min="12273" max="12273" width="79.5703125" style="380" customWidth="1"/>
    <col min="12274" max="12274" width="23.5703125" style="380" customWidth="1"/>
    <col min="12275" max="12275" width="27.85546875" style="380" customWidth="1"/>
    <col min="12276" max="12276" width="22.28515625" style="380" customWidth="1"/>
    <col min="12277" max="12277" width="23.5703125" style="380" customWidth="1"/>
    <col min="12278" max="12278" width="39" style="380" customWidth="1"/>
    <col min="12279" max="12279" width="36.42578125" style="380" customWidth="1"/>
    <col min="12280" max="12280" width="8" style="380" customWidth="1"/>
    <col min="12281" max="12281" width="15.5703125" style="380" customWidth="1"/>
    <col min="12282" max="12282" width="17.28515625" style="380" customWidth="1"/>
    <col min="12283" max="12283" width="18.85546875" style="380" customWidth="1"/>
    <col min="12284" max="12284" width="81" style="380" customWidth="1"/>
    <col min="12285" max="12285" width="14.85546875" style="380" customWidth="1"/>
    <col min="12286" max="12286" width="15.7109375" style="380" customWidth="1"/>
    <col min="12287" max="12287" width="17.5703125" style="380" customWidth="1"/>
    <col min="12288" max="12288" width="18.42578125" style="380" customWidth="1"/>
    <col min="12289" max="12289" width="16.5703125" style="380" customWidth="1"/>
    <col min="12290" max="12290" width="17.7109375" style="380" customWidth="1"/>
    <col min="12291" max="12291" width="17.85546875" style="380" customWidth="1"/>
    <col min="12292" max="12292" width="18.42578125" style="380" customWidth="1"/>
    <col min="12293" max="12293" width="15.42578125" style="380" customWidth="1"/>
    <col min="12294" max="12294" width="14.5703125" style="380" customWidth="1"/>
    <col min="12295" max="12295" width="15" style="380" customWidth="1"/>
    <col min="12296" max="12296" width="6.7109375" style="380" customWidth="1"/>
    <col min="12297" max="12297" width="14.28515625" style="380" customWidth="1"/>
    <col min="12298" max="12298" width="17.5703125" style="380" customWidth="1"/>
    <col min="12299" max="12299" width="27.7109375" style="380" customWidth="1"/>
    <col min="12300" max="12302" width="9.140625" style="380"/>
    <col min="12303" max="12303" width="14.85546875" style="380" customWidth="1"/>
    <col min="12304" max="12304" width="13.85546875" style="380" customWidth="1"/>
    <col min="12305" max="12527" width="9.140625" style="380"/>
    <col min="12528" max="12528" width="6.5703125" style="380" customWidth="1"/>
    <col min="12529" max="12529" width="79.5703125" style="380" customWidth="1"/>
    <col min="12530" max="12530" width="23.5703125" style="380" customWidth="1"/>
    <col min="12531" max="12531" width="27.85546875" style="380" customWidth="1"/>
    <col min="12532" max="12532" width="22.28515625" style="380" customWidth="1"/>
    <col min="12533" max="12533" width="23.5703125" style="380" customWidth="1"/>
    <col min="12534" max="12534" width="39" style="380" customWidth="1"/>
    <col min="12535" max="12535" width="36.42578125" style="380" customWidth="1"/>
    <col min="12536" max="12536" width="8" style="380" customWidth="1"/>
    <col min="12537" max="12537" width="15.5703125" style="380" customWidth="1"/>
    <col min="12538" max="12538" width="17.28515625" style="380" customWidth="1"/>
    <col min="12539" max="12539" width="18.85546875" style="380" customWidth="1"/>
    <col min="12540" max="12540" width="81" style="380" customWidth="1"/>
    <col min="12541" max="12541" width="14.85546875" style="380" customWidth="1"/>
    <col min="12542" max="12542" width="15.7109375" style="380" customWidth="1"/>
    <col min="12543" max="12543" width="17.5703125" style="380" customWidth="1"/>
    <col min="12544" max="12544" width="18.42578125" style="380" customWidth="1"/>
    <col min="12545" max="12545" width="16.5703125" style="380" customWidth="1"/>
    <col min="12546" max="12546" width="17.7109375" style="380" customWidth="1"/>
    <col min="12547" max="12547" width="17.85546875" style="380" customWidth="1"/>
    <col min="12548" max="12548" width="18.42578125" style="380" customWidth="1"/>
    <col min="12549" max="12549" width="15.42578125" style="380" customWidth="1"/>
    <col min="12550" max="12550" width="14.5703125" style="380" customWidth="1"/>
    <col min="12551" max="12551" width="15" style="380" customWidth="1"/>
    <col min="12552" max="12552" width="6.7109375" style="380" customWidth="1"/>
    <col min="12553" max="12553" width="14.28515625" style="380" customWidth="1"/>
    <col min="12554" max="12554" width="17.5703125" style="380" customWidth="1"/>
    <col min="12555" max="12555" width="27.7109375" style="380" customWidth="1"/>
    <col min="12556" max="12558" width="9.140625" style="380"/>
    <col min="12559" max="12559" width="14.85546875" style="380" customWidth="1"/>
    <col min="12560" max="12560" width="13.85546875" style="380" customWidth="1"/>
    <col min="12561" max="12783" width="9.140625" style="380"/>
    <col min="12784" max="12784" width="6.5703125" style="380" customWidth="1"/>
    <col min="12785" max="12785" width="79.5703125" style="380" customWidth="1"/>
    <col min="12786" max="12786" width="23.5703125" style="380" customWidth="1"/>
    <col min="12787" max="12787" width="27.85546875" style="380" customWidth="1"/>
    <col min="12788" max="12788" width="22.28515625" style="380" customWidth="1"/>
    <col min="12789" max="12789" width="23.5703125" style="380" customWidth="1"/>
    <col min="12790" max="12790" width="39" style="380" customWidth="1"/>
    <col min="12791" max="12791" width="36.42578125" style="380" customWidth="1"/>
    <col min="12792" max="12792" width="8" style="380" customWidth="1"/>
    <col min="12793" max="12793" width="15.5703125" style="380" customWidth="1"/>
    <col min="12794" max="12794" width="17.28515625" style="380" customWidth="1"/>
    <col min="12795" max="12795" width="18.85546875" style="380" customWidth="1"/>
    <col min="12796" max="12796" width="81" style="380" customWidth="1"/>
    <col min="12797" max="12797" width="14.85546875" style="380" customWidth="1"/>
    <col min="12798" max="12798" width="15.7109375" style="380" customWidth="1"/>
    <col min="12799" max="12799" width="17.5703125" style="380" customWidth="1"/>
    <col min="12800" max="12800" width="18.42578125" style="380" customWidth="1"/>
    <col min="12801" max="12801" width="16.5703125" style="380" customWidth="1"/>
    <col min="12802" max="12802" width="17.7109375" style="380" customWidth="1"/>
    <col min="12803" max="12803" width="17.85546875" style="380" customWidth="1"/>
    <col min="12804" max="12804" width="18.42578125" style="380" customWidth="1"/>
    <col min="12805" max="12805" width="15.42578125" style="380" customWidth="1"/>
    <col min="12806" max="12806" width="14.5703125" style="380" customWidth="1"/>
    <col min="12807" max="12807" width="15" style="380" customWidth="1"/>
    <col min="12808" max="12808" width="6.7109375" style="380" customWidth="1"/>
    <col min="12809" max="12809" width="14.28515625" style="380" customWidth="1"/>
    <col min="12810" max="12810" width="17.5703125" style="380" customWidth="1"/>
    <col min="12811" max="12811" width="27.7109375" style="380" customWidth="1"/>
    <col min="12812" max="12814" width="9.140625" style="380"/>
    <col min="12815" max="12815" width="14.85546875" style="380" customWidth="1"/>
    <col min="12816" max="12816" width="13.85546875" style="380" customWidth="1"/>
    <col min="12817" max="13039" width="9.140625" style="380"/>
    <col min="13040" max="13040" width="6.5703125" style="380" customWidth="1"/>
    <col min="13041" max="13041" width="79.5703125" style="380" customWidth="1"/>
    <col min="13042" max="13042" width="23.5703125" style="380" customWidth="1"/>
    <col min="13043" max="13043" width="27.85546875" style="380" customWidth="1"/>
    <col min="13044" max="13044" width="22.28515625" style="380" customWidth="1"/>
    <col min="13045" max="13045" width="23.5703125" style="380" customWidth="1"/>
    <col min="13046" max="13046" width="39" style="380" customWidth="1"/>
    <col min="13047" max="13047" width="36.42578125" style="380" customWidth="1"/>
    <col min="13048" max="13048" width="8" style="380" customWidth="1"/>
    <col min="13049" max="13049" width="15.5703125" style="380" customWidth="1"/>
    <col min="13050" max="13050" width="17.28515625" style="380" customWidth="1"/>
    <col min="13051" max="13051" width="18.85546875" style="380" customWidth="1"/>
    <col min="13052" max="13052" width="81" style="380" customWidth="1"/>
    <col min="13053" max="13053" width="14.85546875" style="380" customWidth="1"/>
    <col min="13054" max="13054" width="15.7109375" style="380" customWidth="1"/>
    <col min="13055" max="13055" width="17.5703125" style="380" customWidth="1"/>
    <col min="13056" max="13056" width="18.42578125" style="380" customWidth="1"/>
    <col min="13057" max="13057" width="16.5703125" style="380" customWidth="1"/>
    <col min="13058" max="13058" width="17.7109375" style="380" customWidth="1"/>
    <col min="13059" max="13059" width="17.85546875" style="380" customWidth="1"/>
    <col min="13060" max="13060" width="18.42578125" style="380" customWidth="1"/>
    <col min="13061" max="13061" width="15.42578125" style="380" customWidth="1"/>
    <col min="13062" max="13062" width="14.5703125" style="380" customWidth="1"/>
    <col min="13063" max="13063" width="15" style="380" customWidth="1"/>
    <col min="13064" max="13064" width="6.7109375" style="380" customWidth="1"/>
    <col min="13065" max="13065" width="14.28515625" style="380" customWidth="1"/>
    <col min="13066" max="13066" width="17.5703125" style="380" customWidth="1"/>
    <col min="13067" max="13067" width="27.7109375" style="380" customWidth="1"/>
    <col min="13068" max="13070" width="9.140625" style="380"/>
    <col min="13071" max="13071" width="14.85546875" style="380" customWidth="1"/>
    <col min="13072" max="13072" width="13.85546875" style="380" customWidth="1"/>
    <col min="13073" max="13295" width="9.140625" style="380"/>
    <col min="13296" max="13296" width="6.5703125" style="380" customWidth="1"/>
    <col min="13297" max="13297" width="79.5703125" style="380" customWidth="1"/>
    <col min="13298" max="13298" width="23.5703125" style="380" customWidth="1"/>
    <col min="13299" max="13299" width="27.85546875" style="380" customWidth="1"/>
    <col min="13300" max="13300" width="22.28515625" style="380" customWidth="1"/>
    <col min="13301" max="13301" width="23.5703125" style="380" customWidth="1"/>
    <col min="13302" max="13302" width="39" style="380" customWidth="1"/>
    <col min="13303" max="13303" width="36.42578125" style="380" customWidth="1"/>
    <col min="13304" max="13304" width="8" style="380" customWidth="1"/>
    <col min="13305" max="13305" width="15.5703125" style="380" customWidth="1"/>
    <col min="13306" max="13306" width="17.28515625" style="380" customWidth="1"/>
    <col min="13307" max="13307" width="18.85546875" style="380" customWidth="1"/>
    <col min="13308" max="13308" width="81" style="380" customWidth="1"/>
    <col min="13309" max="13309" width="14.85546875" style="380" customWidth="1"/>
    <col min="13310" max="13310" width="15.7109375" style="380" customWidth="1"/>
    <col min="13311" max="13311" width="17.5703125" style="380" customWidth="1"/>
    <col min="13312" max="13312" width="18.42578125" style="380" customWidth="1"/>
    <col min="13313" max="13313" width="16.5703125" style="380" customWidth="1"/>
    <col min="13314" max="13314" width="17.7109375" style="380" customWidth="1"/>
    <col min="13315" max="13315" width="17.85546875" style="380" customWidth="1"/>
    <col min="13316" max="13316" width="18.42578125" style="380" customWidth="1"/>
    <col min="13317" max="13317" width="15.42578125" style="380" customWidth="1"/>
    <col min="13318" max="13318" width="14.5703125" style="380" customWidth="1"/>
    <col min="13319" max="13319" width="15" style="380" customWidth="1"/>
    <col min="13320" max="13320" width="6.7109375" style="380" customWidth="1"/>
    <col min="13321" max="13321" width="14.28515625" style="380" customWidth="1"/>
    <col min="13322" max="13322" width="17.5703125" style="380" customWidth="1"/>
    <col min="13323" max="13323" width="27.7109375" style="380" customWidth="1"/>
    <col min="13324" max="13326" width="9.140625" style="380"/>
    <col min="13327" max="13327" width="14.85546875" style="380" customWidth="1"/>
    <col min="13328" max="13328" width="13.85546875" style="380" customWidth="1"/>
    <col min="13329" max="13551" width="9.140625" style="380"/>
    <col min="13552" max="13552" width="6.5703125" style="380" customWidth="1"/>
    <col min="13553" max="13553" width="79.5703125" style="380" customWidth="1"/>
    <col min="13554" max="13554" width="23.5703125" style="380" customWidth="1"/>
    <col min="13555" max="13555" width="27.85546875" style="380" customWidth="1"/>
    <col min="13556" max="13556" width="22.28515625" style="380" customWidth="1"/>
    <col min="13557" max="13557" width="23.5703125" style="380" customWidth="1"/>
    <col min="13558" max="13558" width="39" style="380" customWidth="1"/>
    <col min="13559" max="13559" width="36.42578125" style="380" customWidth="1"/>
    <col min="13560" max="13560" width="8" style="380" customWidth="1"/>
    <col min="13561" max="13561" width="15.5703125" style="380" customWidth="1"/>
    <col min="13562" max="13562" width="17.28515625" style="380" customWidth="1"/>
    <col min="13563" max="13563" width="18.85546875" style="380" customWidth="1"/>
    <col min="13564" max="13564" width="81" style="380" customWidth="1"/>
    <col min="13565" max="13565" width="14.85546875" style="380" customWidth="1"/>
    <col min="13566" max="13566" width="15.7109375" style="380" customWidth="1"/>
    <col min="13567" max="13567" width="17.5703125" style="380" customWidth="1"/>
    <col min="13568" max="13568" width="18.42578125" style="380" customWidth="1"/>
    <col min="13569" max="13569" width="16.5703125" style="380" customWidth="1"/>
    <col min="13570" max="13570" width="17.7109375" style="380" customWidth="1"/>
    <col min="13571" max="13571" width="17.85546875" style="380" customWidth="1"/>
    <col min="13572" max="13572" width="18.42578125" style="380" customWidth="1"/>
    <col min="13573" max="13573" width="15.42578125" style="380" customWidth="1"/>
    <col min="13574" max="13574" width="14.5703125" style="380" customWidth="1"/>
    <col min="13575" max="13575" width="15" style="380" customWidth="1"/>
    <col min="13576" max="13576" width="6.7109375" style="380" customWidth="1"/>
    <col min="13577" max="13577" width="14.28515625" style="380" customWidth="1"/>
    <col min="13578" max="13578" width="17.5703125" style="380" customWidth="1"/>
    <col min="13579" max="13579" width="27.7109375" style="380" customWidth="1"/>
    <col min="13580" max="13582" width="9.140625" style="380"/>
    <col min="13583" max="13583" width="14.85546875" style="380" customWidth="1"/>
    <col min="13584" max="13584" width="13.85546875" style="380" customWidth="1"/>
    <col min="13585" max="13807" width="9.140625" style="380"/>
    <col min="13808" max="13808" width="6.5703125" style="380" customWidth="1"/>
    <col min="13809" max="13809" width="79.5703125" style="380" customWidth="1"/>
    <col min="13810" max="13810" width="23.5703125" style="380" customWidth="1"/>
    <col min="13811" max="13811" width="27.85546875" style="380" customWidth="1"/>
    <col min="13812" max="13812" width="22.28515625" style="380" customWidth="1"/>
    <col min="13813" max="13813" width="23.5703125" style="380" customWidth="1"/>
    <col min="13814" max="13814" width="39" style="380" customWidth="1"/>
    <col min="13815" max="13815" width="36.42578125" style="380" customWidth="1"/>
    <col min="13816" max="13816" width="8" style="380" customWidth="1"/>
    <col min="13817" max="13817" width="15.5703125" style="380" customWidth="1"/>
    <col min="13818" max="13818" width="17.28515625" style="380" customWidth="1"/>
    <col min="13819" max="13819" width="18.85546875" style="380" customWidth="1"/>
    <col min="13820" max="13820" width="81" style="380" customWidth="1"/>
    <col min="13821" max="13821" width="14.85546875" style="380" customWidth="1"/>
    <col min="13822" max="13822" width="15.7109375" style="380" customWidth="1"/>
    <col min="13823" max="13823" width="17.5703125" style="380" customWidth="1"/>
    <col min="13824" max="13824" width="18.42578125" style="380" customWidth="1"/>
    <col min="13825" max="13825" width="16.5703125" style="380" customWidth="1"/>
    <col min="13826" max="13826" width="17.7109375" style="380" customWidth="1"/>
    <col min="13827" max="13827" width="17.85546875" style="380" customWidth="1"/>
    <col min="13828" max="13828" width="18.42578125" style="380" customWidth="1"/>
    <col min="13829" max="13829" width="15.42578125" style="380" customWidth="1"/>
    <col min="13830" max="13830" width="14.5703125" style="380" customWidth="1"/>
    <col min="13831" max="13831" width="15" style="380" customWidth="1"/>
    <col min="13832" max="13832" width="6.7109375" style="380" customWidth="1"/>
    <col min="13833" max="13833" width="14.28515625" style="380" customWidth="1"/>
    <col min="13834" max="13834" width="17.5703125" style="380" customWidth="1"/>
    <col min="13835" max="13835" width="27.7109375" style="380" customWidth="1"/>
    <col min="13836" max="13838" width="9.140625" style="380"/>
    <col min="13839" max="13839" width="14.85546875" style="380" customWidth="1"/>
    <col min="13840" max="13840" width="13.85546875" style="380" customWidth="1"/>
    <col min="13841" max="14063" width="9.140625" style="380"/>
    <col min="14064" max="14064" width="6.5703125" style="380" customWidth="1"/>
    <col min="14065" max="14065" width="79.5703125" style="380" customWidth="1"/>
    <col min="14066" max="14066" width="23.5703125" style="380" customWidth="1"/>
    <col min="14067" max="14067" width="27.85546875" style="380" customWidth="1"/>
    <col min="14068" max="14068" width="22.28515625" style="380" customWidth="1"/>
    <col min="14069" max="14069" width="23.5703125" style="380" customWidth="1"/>
    <col min="14070" max="14070" width="39" style="380" customWidth="1"/>
    <col min="14071" max="14071" width="36.42578125" style="380" customWidth="1"/>
    <col min="14072" max="14072" width="8" style="380" customWidth="1"/>
    <col min="14073" max="14073" width="15.5703125" style="380" customWidth="1"/>
    <col min="14074" max="14074" width="17.28515625" style="380" customWidth="1"/>
    <col min="14075" max="14075" width="18.85546875" style="380" customWidth="1"/>
    <col min="14076" max="14076" width="81" style="380" customWidth="1"/>
    <col min="14077" max="14077" width="14.85546875" style="380" customWidth="1"/>
    <col min="14078" max="14078" width="15.7109375" style="380" customWidth="1"/>
    <col min="14079" max="14079" width="17.5703125" style="380" customWidth="1"/>
    <col min="14080" max="14080" width="18.42578125" style="380" customWidth="1"/>
    <col min="14081" max="14081" width="16.5703125" style="380" customWidth="1"/>
    <col min="14082" max="14082" width="17.7109375" style="380" customWidth="1"/>
    <col min="14083" max="14083" width="17.85546875" style="380" customWidth="1"/>
    <col min="14084" max="14084" width="18.42578125" style="380" customWidth="1"/>
    <col min="14085" max="14085" width="15.42578125" style="380" customWidth="1"/>
    <col min="14086" max="14086" width="14.5703125" style="380" customWidth="1"/>
    <col min="14087" max="14087" width="15" style="380" customWidth="1"/>
    <col min="14088" max="14088" width="6.7109375" style="380" customWidth="1"/>
    <col min="14089" max="14089" width="14.28515625" style="380" customWidth="1"/>
    <col min="14090" max="14090" width="17.5703125" style="380" customWidth="1"/>
    <col min="14091" max="14091" width="27.7109375" style="380" customWidth="1"/>
    <col min="14092" max="14094" width="9.140625" style="380"/>
    <col min="14095" max="14095" width="14.85546875" style="380" customWidth="1"/>
    <col min="14096" max="14096" width="13.85546875" style="380" customWidth="1"/>
    <col min="14097" max="14319" width="9.140625" style="380"/>
    <col min="14320" max="14320" width="6.5703125" style="380" customWidth="1"/>
    <col min="14321" max="14321" width="79.5703125" style="380" customWidth="1"/>
    <col min="14322" max="14322" width="23.5703125" style="380" customWidth="1"/>
    <col min="14323" max="14323" width="27.85546875" style="380" customWidth="1"/>
    <col min="14324" max="14324" width="22.28515625" style="380" customWidth="1"/>
    <col min="14325" max="14325" width="23.5703125" style="380" customWidth="1"/>
    <col min="14326" max="14326" width="39" style="380" customWidth="1"/>
    <col min="14327" max="14327" width="36.42578125" style="380" customWidth="1"/>
    <col min="14328" max="14328" width="8" style="380" customWidth="1"/>
    <col min="14329" max="14329" width="15.5703125" style="380" customWidth="1"/>
    <col min="14330" max="14330" width="17.28515625" style="380" customWidth="1"/>
    <col min="14331" max="14331" width="18.85546875" style="380" customWidth="1"/>
    <col min="14332" max="14332" width="81" style="380" customWidth="1"/>
    <col min="14333" max="14333" width="14.85546875" style="380" customWidth="1"/>
    <col min="14334" max="14334" width="15.7109375" style="380" customWidth="1"/>
    <col min="14335" max="14335" width="17.5703125" style="380" customWidth="1"/>
    <col min="14336" max="14336" width="18.42578125" style="380" customWidth="1"/>
    <col min="14337" max="14337" width="16.5703125" style="380" customWidth="1"/>
    <col min="14338" max="14338" width="17.7109375" style="380" customWidth="1"/>
    <col min="14339" max="14339" width="17.85546875" style="380" customWidth="1"/>
    <col min="14340" max="14340" width="18.42578125" style="380" customWidth="1"/>
    <col min="14341" max="14341" width="15.42578125" style="380" customWidth="1"/>
    <col min="14342" max="14342" width="14.5703125" style="380" customWidth="1"/>
    <col min="14343" max="14343" width="15" style="380" customWidth="1"/>
    <col min="14344" max="14344" width="6.7109375" style="380" customWidth="1"/>
    <col min="14345" max="14345" width="14.28515625" style="380" customWidth="1"/>
    <col min="14346" max="14346" width="17.5703125" style="380" customWidth="1"/>
    <col min="14347" max="14347" width="27.7109375" style="380" customWidth="1"/>
    <col min="14348" max="14350" width="9.140625" style="380"/>
    <col min="14351" max="14351" width="14.85546875" style="380" customWidth="1"/>
    <col min="14352" max="14352" width="13.85546875" style="380" customWidth="1"/>
    <col min="14353" max="14575" width="9.140625" style="380"/>
    <col min="14576" max="14576" width="6.5703125" style="380" customWidth="1"/>
    <col min="14577" max="14577" width="79.5703125" style="380" customWidth="1"/>
    <col min="14578" max="14578" width="23.5703125" style="380" customWidth="1"/>
    <col min="14579" max="14579" width="27.85546875" style="380" customWidth="1"/>
    <col min="14580" max="14580" width="22.28515625" style="380" customWidth="1"/>
    <col min="14581" max="14581" width="23.5703125" style="380" customWidth="1"/>
    <col min="14582" max="14582" width="39" style="380" customWidth="1"/>
    <col min="14583" max="14583" width="36.42578125" style="380" customWidth="1"/>
    <col min="14584" max="14584" width="8" style="380" customWidth="1"/>
    <col min="14585" max="14585" width="15.5703125" style="380" customWidth="1"/>
    <col min="14586" max="14586" width="17.28515625" style="380" customWidth="1"/>
    <col min="14587" max="14587" width="18.85546875" style="380" customWidth="1"/>
    <col min="14588" max="14588" width="81" style="380" customWidth="1"/>
    <col min="14589" max="14589" width="14.85546875" style="380" customWidth="1"/>
    <col min="14590" max="14590" width="15.7109375" style="380" customWidth="1"/>
    <col min="14591" max="14591" width="17.5703125" style="380" customWidth="1"/>
    <col min="14592" max="14592" width="18.42578125" style="380" customWidth="1"/>
    <col min="14593" max="14593" width="16.5703125" style="380" customWidth="1"/>
    <col min="14594" max="14594" width="17.7109375" style="380" customWidth="1"/>
    <col min="14595" max="14595" width="17.85546875" style="380" customWidth="1"/>
    <col min="14596" max="14596" width="18.42578125" style="380" customWidth="1"/>
    <col min="14597" max="14597" width="15.42578125" style="380" customWidth="1"/>
    <col min="14598" max="14598" width="14.5703125" style="380" customWidth="1"/>
    <col min="14599" max="14599" width="15" style="380" customWidth="1"/>
    <col min="14600" max="14600" width="6.7109375" style="380" customWidth="1"/>
    <col min="14601" max="14601" width="14.28515625" style="380" customWidth="1"/>
    <col min="14602" max="14602" width="17.5703125" style="380" customWidth="1"/>
    <col min="14603" max="14603" width="27.7109375" style="380" customWidth="1"/>
    <col min="14604" max="14606" width="9.140625" style="380"/>
    <col min="14607" max="14607" width="14.85546875" style="380" customWidth="1"/>
    <col min="14608" max="14608" width="13.85546875" style="380" customWidth="1"/>
    <col min="14609" max="14831" width="9.140625" style="380"/>
    <col min="14832" max="14832" width="6.5703125" style="380" customWidth="1"/>
    <col min="14833" max="14833" width="79.5703125" style="380" customWidth="1"/>
    <col min="14834" max="14834" width="23.5703125" style="380" customWidth="1"/>
    <col min="14835" max="14835" width="27.85546875" style="380" customWidth="1"/>
    <col min="14836" max="14836" width="22.28515625" style="380" customWidth="1"/>
    <col min="14837" max="14837" width="23.5703125" style="380" customWidth="1"/>
    <col min="14838" max="14838" width="39" style="380" customWidth="1"/>
    <col min="14839" max="14839" width="36.42578125" style="380" customWidth="1"/>
    <col min="14840" max="14840" width="8" style="380" customWidth="1"/>
    <col min="14841" max="14841" width="15.5703125" style="380" customWidth="1"/>
    <col min="14842" max="14842" width="17.28515625" style="380" customWidth="1"/>
    <col min="14843" max="14843" width="18.85546875" style="380" customWidth="1"/>
    <col min="14844" max="14844" width="81" style="380" customWidth="1"/>
    <col min="14845" max="14845" width="14.85546875" style="380" customWidth="1"/>
    <col min="14846" max="14846" width="15.7109375" style="380" customWidth="1"/>
    <col min="14847" max="14847" width="17.5703125" style="380" customWidth="1"/>
    <col min="14848" max="14848" width="18.42578125" style="380" customWidth="1"/>
    <col min="14849" max="14849" width="16.5703125" style="380" customWidth="1"/>
    <col min="14850" max="14850" width="17.7109375" style="380" customWidth="1"/>
    <col min="14851" max="14851" width="17.85546875" style="380" customWidth="1"/>
    <col min="14852" max="14852" width="18.42578125" style="380" customWidth="1"/>
    <col min="14853" max="14853" width="15.42578125" style="380" customWidth="1"/>
    <col min="14854" max="14854" width="14.5703125" style="380" customWidth="1"/>
    <col min="14855" max="14855" width="15" style="380" customWidth="1"/>
    <col min="14856" max="14856" width="6.7109375" style="380" customWidth="1"/>
    <col min="14857" max="14857" width="14.28515625" style="380" customWidth="1"/>
    <col min="14858" max="14858" width="17.5703125" style="380" customWidth="1"/>
    <col min="14859" max="14859" width="27.7109375" style="380" customWidth="1"/>
    <col min="14860" max="14862" width="9.140625" style="380"/>
    <col min="14863" max="14863" width="14.85546875" style="380" customWidth="1"/>
    <col min="14864" max="14864" width="13.85546875" style="380" customWidth="1"/>
    <col min="14865" max="15087" width="9.140625" style="380"/>
    <col min="15088" max="15088" width="6.5703125" style="380" customWidth="1"/>
    <col min="15089" max="15089" width="79.5703125" style="380" customWidth="1"/>
    <col min="15090" max="15090" width="23.5703125" style="380" customWidth="1"/>
    <col min="15091" max="15091" width="27.85546875" style="380" customWidth="1"/>
    <col min="15092" max="15092" width="22.28515625" style="380" customWidth="1"/>
    <col min="15093" max="15093" width="23.5703125" style="380" customWidth="1"/>
    <col min="15094" max="15094" width="39" style="380" customWidth="1"/>
    <col min="15095" max="15095" width="36.42578125" style="380" customWidth="1"/>
    <col min="15096" max="15096" width="8" style="380" customWidth="1"/>
    <col min="15097" max="15097" width="15.5703125" style="380" customWidth="1"/>
    <col min="15098" max="15098" width="17.28515625" style="380" customWidth="1"/>
    <col min="15099" max="15099" width="18.85546875" style="380" customWidth="1"/>
    <col min="15100" max="15100" width="81" style="380" customWidth="1"/>
    <col min="15101" max="15101" width="14.85546875" style="380" customWidth="1"/>
    <col min="15102" max="15102" width="15.7109375" style="380" customWidth="1"/>
    <col min="15103" max="15103" width="17.5703125" style="380" customWidth="1"/>
    <col min="15104" max="15104" width="18.42578125" style="380" customWidth="1"/>
    <col min="15105" max="15105" width="16.5703125" style="380" customWidth="1"/>
    <col min="15106" max="15106" width="17.7109375" style="380" customWidth="1"/>
    <col min="15107" max="15107" width="17.85546875" style="380" customWidth="1"/>
    <col min="15108" max="15108" width="18.42578125" style="380" customWidth="1"/>
    <col min="15109" max="15109" width="15.42578125" style="380" customWidth="1"/>
    <col min="15110" max="15110" width="14.5703125" style="380" customWidth="1"/>
    <col min="15111" max="15111" width="15" style="380" customWidth="1"/>
    <col min="15112" max="15112" width="6.7109375" style="380" customWidth="1"/>
    <col min="15113" max="15113" width="14.28515625" style="380" customWidth="1"/>
    <col min="15114" max="15114" width="17.5703125" style="380" customWidth="1"/>
    <col min="15115" max="15115" width="27.7109375" style="380" customWidth="1"/>
    <col min="15116" max="15118" width="9.140625" style="380"/>
    <col min="15119" max="15119" width="14.85546875" style="380" customWidth="1"/>
    <col min="15120" max="15120" width="13.85546875" style="380" customWidth="1"/>
    <col min="15121" max="15343" width="9.140625" style="380"/>
    <col min="15344" max="15344" width="6.5703125" style="380" customWidth="1"/>
    <col min="15345" max="15345" width="79.5703125" style="380" customWidth="1"/>
    <col min="15346" max="15346" width="23.5703125" style="380" customWidth="1"/>
    <col min="15347" max="15347" width="27.85546875" style="380" customWidth="1"/>
    <col min="15348" max="15348" width="22.28515625" style="380" customWidth="1"/>
    <col min="15349" max="15349" width="23.5703125" style="380" customWidth="1"/>
    <col min="15350" max="15350" width="39" style="380" customWidth="1"/>
    <col min="15351" max="15351" width="36.42578125" style="380" customWidth="1"/>
    <col min="15352" max="15352" width="8" style="380" customWidth="1"/>
    <col min="15353" max="15353" width="15.5703125" style="380" customWidth="1"/>
    <col min="15354" max="15354" width="17.28515625" style="380" customWidth="1"/>
    <col min="15355" max="15355" width="18.85546875" style="380" customWidth="1"/>
    <col min="15356" max="15356" width="81" style="380" customWidth="1"/>
    <col min="15357" max="15357" width="14.85546875" style="380" customWidth="1"/>
    <col min="15358" max="15358" width="15.7109375" style="380" customWidth="1"/>
    <col min="15359" max="15359" width="17.5703125" style="380" customWidth="1"/>
    <col min="15360" max="15360" width="18.42578125" style="380" customWidth="1"/>
    <col min="15361" max="15361" width="16.5703125" style="380" customWidth="1"/>
    <col min="15362" max="15362" width="17.7109375" style="380" customWidth="1"/>
    <col min="15363" max="15363" width="17.85546875" style="380" customWidth="1"/>
    <col min="15364" max="15364" width="18.42578125" style="380" customWidth="1"/>
    <col min="15365" max="15365" width="15.42578125" style="380" customWidth="1"/>
    <col min="15366" max="15366" width="14.5703125" style="380" customWidth="1"/>
    <col min="15367" max="15367" width="15" style="380" customWidth="1"/>
    <col min="15368" max="15368" width="6.7109375" style="380" customWidth="1"/>
    <col min="15369" max="15369" width="14.28515625" style="380" customWidth="1"/>
    <col min="15370" max="15370" width="17.5703125" style="380" customWidth="1"/>
    <col min="15371" max="15371" width="27.7109375" style="380" customWidth="1"/>
    <col min="15372" max="15374" width="9.140625" style="380"/>
    <col min="15375" max="15375" width="14.85546875" style="380" customWidth="1"/>
    <col min="15376" max="15376" width="13.85546875" style="380" customWidth="1"/>
    <col min="15377" max="15599" width="9.140625" style="380"/>
    <col min="15600" max="15600" width="6.5703125" style="380" customWidth="1"/>
    <col min="15601" max="15601" width="79.5703125" style="380" customWidth="1"/>
    <col min="15602" max="15602" width="23.5703125" style="380" customWidth="1"/>
    <col min="15603" max="15603" width="27.85546875" style="380" customWidth="1"/>
    <col min="15604" max="15604" width="22.28515625" style="380" customWidth="1"/>
    <col min="15605" max="15605" width="23.5703125" style="380" customWidth="1"/>
    <col min="15606" max="15606" width="39" style="380" customWidth="1"/>
    <col min="15607" max="15607" width="36.42578125" style="380" customWidth="1"/>
    <col min="15608" max="15608" width="8" style="380" customWidth="1"/>
    <col min="15609" max="15609" width="15.5703125" style="380" customWidth="1"/>
    <col min="15610" max="15610" width="17.28515625" style="380" customWidth="1"/>
    <col min="15611" max="15611" width="18.85546875" style="380" customWidth="1"/>
    <col min="15612" max="15612" width="81" style="380" customWidth="1"/>
    <col min="15613" max="15613" width="14.85546875" style="380" customWidth="1"/>
    <col min="15614" max="15614" width="15.7109375" style="380" customWidth="1"/>
    <col min="15615" max="15615" width="17.5703125" style="380" customWidth="1"/>
    <col min="15616" max="15616" width="18.42578125" style="380" customWidth="1"/>
    <col min="15617" max="15617" width="16.5703125" style="380" customWidth="1"/>
    <col min="15618" max="15618" width="17.7109375" style="380" customWidth="1"/>
    <col min="15619" max="15619" width="17.85546875" style="380" customWidth="1"/>
    <col min="15620" max="15620" width="18.42578125" style="380" customWidth="1"/>
    <col min="15621" max="15621" width="15.42578125" style="380" customWidth="1"/>
    <col min="15622" max="15622" width="14.5703125" style="380" customWidth="1"/>
    <col min="15623" max="15623" width="15" style="380" customWidth="1"/>
    <col min="15624" max="15624" width="6.7109375" style="380" customWidth="1"/>
    <col min="15625" max="15625" width="14.28515625" style="380" customWidth="1"/>
    <col min="15626" max="15626" width="17.5703125" style="380" customWidth="1"/>
    <col min="15627" max="15627" width="27.7109375" style="380" customWidth="1"/>
    <col min="15628" max="15630" width="9.140625" style="380"/>
    <col min="15631" max="15631" width="14.85546875" style="380" customWidth="1"/>
    <col min="15632" max="15632" width="13.85546875" style="380" customWidth="1"/>
    <col min="15633" max="15855" width="9.140625" style="380"/>
    <col min="15856" max="15856" width="6.5703125" style="380" customWidth="1"/>
    <col min="15857" max="15857" width="79.5703125" style="380" customWidth="1"/>
    <col min="15858" max="15858" width="23.5703125" style="380" customWidth="1"/>
    <col min="15859" max="15859" width="27.85546875" style="380" customWidth="1"/>
    <col min="15860" max="15860" width="22.28515625" style="380" customWidth="1"/>
    <col min="15861" max="15861" width="23.5703125" style="380" customWidth="1"/>
    <col min="15862" max="15862" width="39" style="380" customWidth="1"/>
    <col min="15863" max="15863" width="36.42578125" style="380" customWidth="1"/>
    <col min="15864" max="15864" width="8" style="380" customWidth="1"/>
    <col min="15865" max="15865" width="15.5703125" style="380" customWidth="1"/>
    <col min="15866" max="15866" width="17.28515625" style="380" customWidth="1"/>
    <col min="15867" max="15867" width="18.85546875" style="380" customWidth="1"/>
    <col min="15868" max="15868" width="81" style="380" customWidth="1"/>
    <col min="15869" max="15869" width="14.85546875" style="380" customWidth="1"/>
    <col min="15870" max="15870" width="15.7109375" style="380" customWidth="1"/>
    <col min="15871" max="15871" width="17.5703125" style="380" customWidth="1"/>
    <col min="15872" max="15872" width="18.42578125" style="380" customWidth="1"/>
    <col min="15873" max="15873" width="16.5703125" style="380" customWidth="1"/>
    <col min="15874" max="15874" width="17.7109375" style="380" customWidth="1"/>
    <col min="15875" max="15875" width="17.85546875" style="380" customWidth="1"/>
    <col min="15876" max="15876" width="18.42578125" style="380" customWidth="1"/>
    <col min="15877" max="15877" width="15.42578125" style="380" customWidth="1"/>
    <col min="15878" max="15878" width="14.5703125" style="380" customWidth="1"/>
    <col min="15879" max="15879" width="15" style="380" customWidth="1"/>
    <col min="15880" max="15880" width="6.7109375" style="380" customWidth="1"/>
    <col min="15881" max="15881" width="14.28515625" style="380" customWidth="1"/>
    <col min="15882" max="15882" width="17.5703125" style="380" customWidth="1"/>
    <col min="15883" max="15883" width="27.7109375" style="380" customWidth="1"/>
    <col min="15884" max="15886" width="9.140625" style="380"/>
    <col min="15887" max="15887" width="14.85546875" style="380" customWidth="1"/>
    <col min="15888" max="15888" width="13.85546875" style="380" customWidth="1"/>
    <col min="15889" max="16111" width="9.140625" style="380"/>
    <col min="16112" max="16112" width="6.5703125" style="380" customWidth="1"/>
    <col min="16113" max="16113" width="79.5703125" style="380" customWidth="1"/>
    <col min="16114" max="16114" width="23.5703125" style="380" customWidth="1"/>
    <col min="16115" max="16115" width="27.85546875" style="380" customWidth="1"/>
    <col min="16116" max="16116" width="22.28515625" style="380" customWidth="1"/>
    <col min="16117" max="16117" width="23.5703125" style="380" customWidth="1"/>
    <col min="16118" max="16118" width="39" style="380" customWidth="1"/>
    <col min="16119" max="16119" width="36.42578125" style="380" customWidth="1"/>
    <col min="16120" max="16120" width="8" style="380" customWidth="1"/>
    <col min="16121" max="16121" width="15.5703125" style="380" customWidth="1"/>
    <col min="16122" max="16122" width="17.28515625" style="380" customWidth="1"/>
    <col min="16123" max="16123" width="18.85546875" style="380" customWidth="1"/>
    <col min="16124" max="16124" width="81" style="380" customWidth="1"/>
    <col min="16125" max="16125" width="14.85546875" style="380" customWidth="1"/>
    <col min="16126" max="16126" width="15.7109375" style="380" customWidth="1"/>
    <col min="16127" max="16127" width="17.5703125" style="380" customWidth="1"/>
    <col min="16128" max="16128" width="18.42578125" style="380" customWidth="1"/>
    <col min="16129" max="16129" width="16.5703125" style="380" customWidth="1"/>
    <col min="16130" max="16130" width="17.7109375" style="380" customWidth="1"/>
    <col min="16131" max="16131" width="17.85546875" style="380" customWidth="1"/>
    <col min="16132" max="16132" width="18.42578125" style="380" customWidth="1"/>
    <col min="16133" max="16133" width="15.42578125" style="380" customWidth="1"/>
    <col min="16134" max="16134" width="14.5703125" style="380" customWidth="1"/>
    <col min="16135" max="16135" width="15" style="380" customWidth="1"/>
    <col min="16136" max="16136" width="6.7109375" style="380" customWidth="1"/>
    <col min="16137" max="16137" width="14.28515625" style="380" customWidth="1"/>
    <col min="16138" max="16138" width="17.5703125" style="380" customWidth="1"/>
    <col min="16139" max="16139" width="27.7109375" style="380" customWidth="1"/>
    <col min="16140" max="16142" width="9.140625" style="380"/>
    <col min="16143" max="16143" width="14.85546875" style="380" customWidth="1"/>
    <col min="16144" max="16144" width="13.85546875" style="380" customWidth="1"/>
    <col min="16145" max="16384" width="9.140625" style="380"/>
  </cols>
  <sheetData>
    <row r="1" spans="1:28" ht="42">
      <c r="A1" s="376" t="s">
        <v>390</v>
      </c>
      <c r="B1" s="376" t="s">
        <v>391</v>
      </c>
      <c r="C1" s="376" t="s">
        <v>392</v>
      </c>
      <c r="D1" s="376" t="s">
        <v>393</v>
      </c>
      <c r="E1" s="377" t="s">
        <v>394</v>
      </c>
      <c r="F1" s="377" t="s">
        <v>395</v>
      </c>
      <c r="G1" s="377" t="s">
        <v>396</v>
      </c>
      <c r="H1" s="377" t="s">
        <v>601</v>
      </c>
      <c r="I1" s="378" t="s">
        <v>244</v>
      </c>
      <c r="J1" s="377" t="s">
        <v>202</v>
      </c>
      <c r="K1" s="377" t="s">
        <v>602</v>
      </c>
      <c r="L1" s="378" t="s">
        <v>603</v>
      </c>
      <c r="M1" s="377" t="s">
        <v>604</v>
      </c>
      <c r="N1" s="377" t="s">
        <v>605</v>
      </c>
      <c r="O1" s="377" t="s">
        <v>606</v>
      </c>
      <c r="P1" s="377" t="s">
        <v>607</v>
      </c>
      <c r="Q1" s="377" t="s">
        <v>608</v>
      </c>
      <c r="R1" s="377" t="s">
        <v>609</v>
      </c>
      <c r="S1" s="377" t="s">
        <v>610</v>
      </c>
      <c r="T1" s="377" t="s">
        <v>611</v>
      </c>
      <c r="U1" s="377" t="s">
        <v>612</v>
      </c>
      <c r="V1" s="377" t="s">
        <v>613</v>
      </c>
      <c r="W1" s="377" t="s">
        <v>614</v>
      </c>
      <c r="X1" s="377" t="s">
        <v>615</v>
      </c>
      <c r="Y1" s="377" t="s">
        <v>616</v>
      </c>
      <c r="Z1" s="377" t="s">
        <v>617</v>
      </c>
      <c r="AA1" s="377" t="s">
        <v>618</v>
      </c>
      <c r="AB1" s="379" t="s">
        <v>619</v>
      </c>
    </row>
    <row r="2" spans="1:28" s="394" customFormat="1" ht="42">
      <c r="A2" s="381" t="s">
        <v>406</v>
      </c>
      <c r="B2" s="382" t="s">
        <v>407</v>
      </c>
      <c r="C2" s="383">
        <v>66832667434</v>
      </c>
      <c r="D2" s="384" t="s">
        <v>408</v>
      </c>
      <c r="E2" s="385">
        <v>2</v>
      </c>
      <c r="F2" s="386" t="s">
        <v>409</v>
      </c>
      <c r="G2" s="387" t="s">
        <v>1075</v>
      </c>
      <c r="H2" s="388">
        <v>0</v>
      </c>
      <c r="I2" s="389">
        <v>155.55000000000001</v>
      </c>
      <c r="J2" s="388">
        <v>0</v>
      </c>
      <c r="K2" s="390">
        <v>163.05000000000001</v>
      </c>
      <c r="L2" s="391">
        <v>27.99</v>
      </c>
      <c r="M2" s="392">
        <f>K2-L2</f>
        <v>135.06</v>
      </c>
      <c r="N2" s="388">
        <v>0</v>
      </c>
      <c r="O2" s="388">
        <v>0</v>
      </c>
      <c r="P2" s="388">
        <f>N2-O2</f>
        <v>0</v>
      </c>
      <c r="Q2" s="391">
        <v>189.14</v>
      </c>
      <c r="R2" s="388">
        <v>83.97</v>
      </c>
      <c r="S2" s="388">
        <f>Q2-R2</f>
        <v>105.16999999999999</v>
      </c>
      <c r="T2" s="388">
        <v>0</v>
      </c>
      <c r="U2" s="388">
        <v>0</v>
      </c>
      <c r="V2" s="388">
        <f>T2-U2</f>
        <v>0</v>
      </c>
      <c r="W2" s="388"/>
      <c r="X2" s="388">
        <v>0</v>
      </c>
      <c r="Y2" s="393">
        <v>0</v>
      </c>
      <c r="Z2" s="393">
        <v>0</v>
      </c>
      <c r="AA2" s="393"/>
      <c r="AB2" s="393">
        <f>SUM(Z2,V2,S2,P2,M2,J2,I2)</f>
        <v>395.78</v>
      </c>
    </row>
    <row r="3" spans="1:28" s="394" customFormat="1" ht="42">
      <c r="A3" s="381" t="s">
        <v>406</v>
      </c>
      <c r="B3" s="382" t="s">
        <v>407</v>
      </c>
      <c r="C3" s="383">
        <v>13595668480</v>
      </c>
      <c r="D3" s="384" t="s">
        <v>411</v>
      </c>
      <c r="E3" s="385">
        <v>3</v>
      </c>
      <c r="F3" s="386" t="s">
        <v>412</v>
      </c>
      <c r="G3" s="387" t="s">
        <v>1075</v>
      </c>
      <c r="H3" s="388">
        <v>0</v>
      </c>
      <c r="I3" s="389">
        <v>174.42</v>
      </c>
      <c r="J3" s="388">
        <v>0</v>
      </c>
      <c r="K3" s="390">
        <v>163.05000000000001</v>
      </c>
      <c r="L3" s="391">
        <v>26.04</v>
      </c>
      <c r="M3" s="392">
        <f t="shared" ref="M3:M66" si="0">K3-L3</f>
        <v>137.01000000000002</v>
      </c>
      <c r="N3" s="388">
        <v>0</v>
      </c>
      <c r="O3" s="388">
        <v>0</v>
      </c>
      <c r="P3" s="388">
        <f t="shared" ref="P3:P66" si="1">N3-O3</f>
        <v>0</v>
      </c>
      <c r="Q3" s="391">
        <v>149.26</v>
      </c>
      <c r="R3" s="388">
        <v>78.12</v>
      </c>
      <c r="S3" s="388">
        <f t="shared" ref="S3:S66" si="2">Q3-R3</f>
        <v>71.139999999999986</v>
      </c>
      <c r="T3" s="388">
        <v>0</v>
      </c>
      <c r="U3" s="388">
        <v>0</v>
      </c>
      <c r="V3" s="388">
        <f t="shared" ref="V3:V66" si="3">T3-U3</f>
        <v>0</v>
      </c>
      <c r="W3" s="395"/>
      <c r="X3" s="388">
        <v>0</v>
      </c>
      <c r="Y3" s="393">
        <v>0</v>
      </c>
      <c r="Z3" s="393">
        <v>0</v>
      </c>
      <c r="AA3" s="393"/>
      <c r="AB3" s="393">
        <f t="shared" ref="AB3:AB66" si="4">SUM(Z3,V3,S3,P3,M3,J3,I3)</f>
        <v>382.57</v>
      </c>
    </row>
    <row r="4" spans="1:28" s="394" customFormat="1" ht="42">
      <c r="A4" s="381" t="s">
        <v>406</v>
      </c>
      <c r="B4" s="382" t="s">
        <v>407</v>
      </c>
      <c r="C4" s="383">
        <v>70419455450</v>
      </c>
      <c r="D4" s="384" t="s">
        <v>413</v>
      </c>
      <c r="E4" s="396" t="s">
        <v>414</v>
      </c>
      <c r="F4" s="386" t="s">
        <v>409</v>
      </c>
      <c r="G4" s="387" t="s">
        <v>1075</v>
      </c>
      <c r="H4" s="388">
        <v>0</v>
      </c>
      <c r="I4" s="389">
        <v>132.69999999999999</v>
      </c>
      <c r="J4" s="388">
        <v>0</v>
      </c>
      <c r="K4" s="390">
        <v>163.05000000000001</v>
      </c>
      <c r="L4" s="391">
        <v>26.8</v>
      </c>
      <c r="M4" s="392">
        <f t="shared" si="0"/>
        <v>136.25</v>
      </c>
      <c r="N4" s="388">
        <v>0</v>
      </c>
      <c r="O4" s="388">
        <v>0</v>
      </c>
      <c r="P4" s="388">
        <f t="shared" si="1"/>
        <v>0</v>
      </c>
      <c r="Q4" s="391">
        <v>298.32</v>
      </c>
      <c r="R4" s="388">
        <v>80.41</v>
      </c>
      <c r="S4" s="388">
        <f t="shared" si="2"/>
        <v>217.91</v>
      </c>
      <c r="T4" s="388">
        <v>0</v>
      </c>
      <c r="U4" s="388">
        <v>0</v>
      </c>
      <c r="V4" s="388">
        <f t="shared" si="3"/>
        <v>0</v>
      </c>
      <c r="W4" s="395"/>
      <c r="X4" s="388">
        <v>0</v>
      </c>
      <c r="Y4" s="393">
        <v>0</v>
      </c>
      <c r="Z4" s="393">
        <v>0</v>
      </c>
      <c r="AA4" s="393"/>
      <c r="AB4" s="393">
        <f t="shared" si="4"/>
        <v>486.85999999999996</v>
      </c>
    </row>
    <row r="5" spans="1:28" s="397" customFormat="1" ht="42">
      <c r="A5" s="381" t="s">
        <v>406</v>
      </c>
      <c r="B5" s="382" t="s">
        <v>407</v>
      </c>
      <c r="C5" s="383">
        <v>2950339751</v>
      </c>
      <c r="D5" s="384" t="s">
        <v>415</v>
      </c>
      <c r="E5" s="385">
        <v>1</v>
      </c>
      <c r="F5" s="386" t="s">
        <v>416</v>
      </c>
      <c r="G5" s="387" t="s">
        <v>1075</v>
      </c>
      <c r="H5" s="388">
        <v>0</v>
      </c>
      <c r="I5" s="389">
        <v>1413.05</v>
      </c>
      <c r="J5" s="388">
        <v>0</v>
      </c>
      <c r="K5" s="390">
        <v>163.05000000000001</v>
      </c>
      <c r="L5" s="391">
        <v>8</v>
      </c>
      <c r="M5" s="392">
        <f t="shared" si="0"/>
        <v>155.05000000000001</v>
      </c>
      <c r="N5" s="388">
        <v>0</v>
      </c>
      <c r="O5" s="388">
        <v>0</v>
      </c>
      <c r="P5" s="388">
        <f t="shared" si="1"/>
        <v>0</v>
      </c>
      <c r="Q5" s="391">
        <v>0</v>
      </c>
      <c r="R5" s="388">
        <v>0</v>
      </c>
      <c r="S5" s="388">
        <f t="shared" si="2"/>
        <v>0</v>
      </c>
      <c r="T5" s="388">
        <v>0</v>
      </c>
      <c r="U5" s="388">
        <v>0</v>
      </c>
      <c r="V5" s="388">
        <f t="shared" si="3"/>
        <v>0</v>
      </c>
      <c r="W5" s="395"/>
      <c r="X5" s="388">
        <v>0</v>
      </c>
      <c r="Y5" s="393">
        <v>0</v>
      </c>
      <c r="Z5" s="393">
        <v>0</v>
      </c>
      <c r="AA5" s="393"/>
      <c r="AB5" s="393">
        <f t="shared" si="4"/>
        <v>1568.1</v>
      </c>
    </row>
    <row r="6" spans="1:28" s="397" customFormat="1" ht="42">
      <c r="A6" s="381" t="s">
        <v>406</v>
      </c>
      <c r="B6" s="382" t="s">
        <v>407</v>
      </c>
      <c r="C6" s="383">
        <v>7178763493</v>
      </c>
      <c r="D6" s="384" t="s">
        <v>417</v>
      </c>
      <c r="E6" s="396" t="s">
        <v>414</v>
      </c>
      <c r="F6" s="386" t="s">
        <v>418</v>
      </c>
      <c r="G6" s="387" t="s">
        <v>1075</v>
      </c>
      <c r="H6" s="388">
        <v>0</v>
      </c>
      <c r="I6" s="389">
        <v>250.88</v>
      </c>
      <c r="J6" s="388">
        <v>0</v>
      </c>
      <c r="K6" s="390">
        <v>163.05000000000001</v>
      </c>
      <c r="L6" s="391">
        <v>3.53</v>
      </c>
      <c r="M6" s="392">
        <f t="shared" si="0"/>
        <v>159.52000000000001</v>
      </c>
      <c r="N6" s="388">
        <v>0</v>
      </c>
      <c r="O6" s="388">
        <v>0</v>
      </c>
      <c r="P6" s="388">
        <f t="shared" si="1"/>
        <v>0</v>
      </c>
      <c r="Q6" s="391">
        <v>0</v>
      </c>
      <c r="R6" s="388">
        <v>0</v>
      </c>
      <c r="S6" s="388">
        <f t="shared" si="2"/>
        <v>0</v>
      </c>
      <c r="T6" s="388">
        <v>0</v>
      </c>
      <c r="U6" s="388">
        <v>0</v>
      </c>
      <c r="V6" s="388">
        <f t="shared" si="3"/>
        <v>0</v>
      </c>
      <c r="W6" s="395"/>
      <c r="X6" s="388">
        <v>0</v>
      </c>
      <c r="Y6" s="393">
        <v>0</v>
      </c>
      <c r="Z6" s="393">
        <v>0</v>
      </c>
      <c r="AA6" s="393"/>
      <c r="AB6" s="393">
        <f t="shared" si="4"/>
        <v>410.4</v>
      </c>
    </row>
    <row r="7" spans="1:28" s="397" customFormat="1" ht="42">
      <c r="A7" s="381" t="s">
        <v>406</v>
      </c>
      <c r="B7" s="382" t="s">
        <v>407</v>
      </c>
      <c r="C7" s="383">
        <v>7032388418</v>
      </c>
      <c r="D7" s="384" t="s">
        <v>419</v>
      </c>
      <c r="E7" s="396" t="s">
        <v>414</v>
      </c>
      <c r="F7" s="386" t="s">
        <v>409</v>
      </c>
      <c r="G7" s="387" t="s">
        <v>1075</v>
      </c>
      <c r="H7" s="388">
        <v>0</v>
      </c>
      <c r="I7" s="389">
        <v>0</v>
      </c>
      <c r="J7" s="388">
        <v>83.89</v>
      </c>
      <c r="K7" s="390">
        <v>163.05000000000001</v>
      </c>
      <c r="L7" s="391">
        <v>9.33</v>
      </c>
      <c r="M7" s="392">
        <f t="shared" si="0"/>
        <v>153.72</v>
      </c>
      <c r="N7" s="388">
        <v>0</v>
      </c>
      <c r="O7" s="388">
        <v>0</v>
      </c>
      <c r="P7" s="388">
        <f t="shared" si="1"/>
        <v>0</v>
      </c>
      <c r="Q7" s="391">
        <v>0</v>
      </c>
      <c r="R7" s="388">
        <v>0</v>
      </c>
      <c r="S7" s="388">
        <f t="shared" si="2"/>
        <v>0</v>
      </c>
      <c r="T7" s="388">
        <v>0</v>
      </c>
      <c r="U7" s="388">
        <v>0</v>
      </c>
      <c r="V7" s="388">
        <f t="shared" si="3"/>
        <v>0</v>
      </c>
      <c r="W7" s="395"/>
      <c r="X7" s="388">
        <v>0</v>
      </c>
      <c r="Y7" s="393">
        <v>0</v>
      </c>
      <c r="Z7" s="393">
        <v>0</v>
      </c>
      <c r="AA7" s="393"/>
      <c r="AB7" s="393">
        <f t="shared" si="4"/>
        <v>237.61</v>
      </c>
    </row>
    <row r="8" spans="1:28" s="397" customFormat="1" ht="42">
      <c r="A8" s="381" t="s">
        <v>406</v>
      </c>
      <c r="B8" s="382" t="s">
        <v>407</v>
      </c>
      <c r="C8" s="383">
        <v>2670847498</v>
      </c>
      <c r="D8" s="384" t="s">
        <v>420</v>
      </c>
      <c r="E8" s="396" t="s">
        <v>414</v>
      </c>
      <c r="F8" s="386" t="s">
        <v>421</v>
      </c>
      <c r="G8" s="387" t="s">
        <v>1075</v>
      </c>
      <c r="H8" s="388">
        <v>0</v>
      </c>
      <c r="I8" s="389">
        <v>297.05</v>
      </c>
      <c r="J8" s="388">
        <v>0</v>
      </c>
      <c r="K8" s="390">
        <v>163.05000000000001</v>
      </c>
      <c r="L8" s="391">
        <v>24.08</v>
      </c>
      <c r="M8" s="392">
        <f t="shared" si="0"/>
        <v>138.97000000000003</v>
      </c>
      <c r="N8" s="388">
        <v>0</v>
      </c>
      <c r="O8" s="388">
        <v>0</v>
      </c>
      <c r="P8" s="388">
        <f t="shared" si="1"/>
        <v>0</v>
      </c>
      <c r="Q8" s="391">
        <v>0</v>
      </c>
      <c r="R8" s="388">
        <v>0</v>
      </c>
      <c r="S8" s="388">
        <f t="shared" si="2"/>
        <v>0</v>
      </c>
      <c r="T8" s="388">
        <v>0</v>
      </c>
      <c r="U8" s="388">
        <v>0</v>
      </c>
      <c r="V8" s="388">
        <f t="shared" si="3"/>
        <v>0</v>
      </c>
      <c r="W8" s="395"/>
      <c r="X8" s="388">
        <v>0</v>
      </c>
      <c r="Y8" s="393">
        <v>0</v>
      </c>
      <c r="Z8" s="393">
        <v>0</v>
      </c>
      <c r="AA8" s="393"/>
      <c r="AB8" s="393">
        <f t="shared" si="4"/>
        <v>436.02000000000004</v>
      </c>
    </row>
    <row r="9" spans="1:28" s="394" customFormat="1" ht="42">
      <c r="A9" s="381" t="s">
        <v>406</v>
      </c>
      <c r="B9" s="382" t="s">
        <v>407</v>
      </c>
      <c r="C9" s="383">
        <v>8959195405</v>
      </c>
      <c r="D9" s="384" t="s">
        <v>422</v>
      </c>
      <c r="E9" s="396" t="s">
        <v>423</v>
      </c>
      <c r="F9" s="386" t="s">
        <v>424</v>
      </c>
      <c r="G9" s="387" t="s">
        <v>1075</v>
      </c>
      <c r="H9" s="388">
        <v>0</v>
      </c>
      <c r="I9" s="389">
        <v>244.29</v>
      </c>
      <c r="J9" s="388">
        <v>0</v>
      </c>
      <c r="K9" s="390">
        <v>163.05000000000001</v>
      </c>
      <c r="L9" s="391">
        <v>55.87</v>
      </c>
      <c r="M9" s="392">
        <f t="shared" si="0"/>
        <v>107.18</v>
      </c>
      <c r="N9" s="388">
        <v>0</v>
      </c>
      <c r="O9" s="388">
        <v>0</v>
      </c>
      <c r="P9" s="388">
        <f t="shared" si="1"/>
        <v>0</v>
      </c>
      <c r="Q9" s="391">
        <v>551</v>
      </c>
      <c r="R9" s="388">
        <v>167.6</v>
      </c>
      <c r="S9" s="388">
        <f t="shared" si="2"/>
        <v>383.4</v>
      </c>
      <c r="T9" s="388">
        <v>0</v>
      </c>
      <c r="U9" s="388">
        <v>0</v>
      </c>
      <c r="V9" s="388">
        <f t="shared" si="3"/>
        <v>0</v>
      </c>
      <c r="W9" s="395"/>
      <c r="X9" s="388">
        <v>0</v>
      </c>
      <c r="Y9" s="393">
        <v>0</v>
      </c>
      <c r="Z9" s="393">
        <v>0</v>
      </c>
      <c r="AA9" s="393"/>
      <c r="AB9" s="393">
        <f t="shared" si="4"/>
        <v>734.87</v>
      </c>
    </row>
    <row r="10" spans="1:28" s="394" customFormat="1" ht="42">
      <c r="A10" s="381" t="s">
        <v>406</v>
      </c>
      <c r="B10" s="382" t="s">
        <v>407</v>
      </c>
      <c r="C10" s="383">
        <v>847358488</v>
      </c>
      <c r="D10" s="384" t="s">
        <v>425</v>
      </c>
      <c r="E10" s="396" t="s">
        <v>423</v>
      </c>
      <c r="F10" s="386" t="s">
        <v>412</v>
      </c>
      <c r="G10" s="387" t="s">
        <v>1075</v>
      </c>
      <c r="H10" s="388">
        <v>0</v>
      </c>
      <c r="I10" s="398">
        <v>129.53</v>
      </c>
      <c r="J10" s="388">
        <v>0</v>
      </c>
      <c r="K10" s="390">
        <v>163.05000000000001</v>
      </c>
      <c r="L10" s="391">
        <v>26.04</v>
      </c>
      <c r="M10" s="392">
        <f t="shared" si="0"/>
        <v>137.01000000000002</v>
      </c>
      <c r="N10" s="388">
        <v>0</v>
      </c>
      <c r="O10" s="388">
        <v>0</v>
      </c>
      <c r="P10" s="388">
        <f t="shared" si="1"/>
        <v>0</v>
      </c>
      <c r="Q10" s="391">
        <v>0</v>
      </c>
      <c r="R10" s="388">
        <v>0</v>
      </c>
      <c r="S10" s="388">
        <f t="shared" si="2"/>
        <v>0</v>
      </c>
      <c r="T10" s="388">
        <v>0</v>
      </c>
      <c r="U10" s="388">
        <v>0</v>
      </c>
      <c r="V10" s="388">
        <f t="shared" si="3"/>
        <v>0</v>
      </c>
      <c r="W10" s="395"/>
      <c r="X10" s="388">
        <v>0</v>
      </c>
      <c r="Y10" s="393">
        <v>0</v>
      </c>
      <c r="Z10" s="393">
        <v>0</v>
      </c>
      <c r="AA10" s="393"/>
      <c r="AB10" s="393">
        <f t="shared" si="4"/>
        <v>266.54000000000002</v>
      </c>
    </row>
    <row r="11" spans="1:28" s="397" customFormat="1" ht="42">
      <c r="A11" s="381" t="s">
        <v>406</v>
      </c>
      <c r="B11" s="382" t="s">
        <v>407</v>
      </c>
      <c r="C11" s="383">
        <v>88999882420</v>
      </c>
      <c r="D11" s="384" t="s">
        <v>426</v>
      </c>
      <c r="E11" s="396" t="s">
        <v>423</v>
      </c>
      <c r="F11" s="386" t="s">
        <v>427</v>
      </c>
      <c r="G11" s="387" t="s">
        <v>1075</v>
      </c>
      <c r="H11" s="388">
        <v>0</v>
      </c>
      <c r="I11" s="389">
        <v>139.76</v>
      </c>
      <c r="J11" s="388">
        <v>0</v>
      </c>
      <c r="K11" s="390">
        <v>163.05000000000001</v>
      </c>
      <c r="L11" s="391">
        <v>26.04</v>
      </c>
      <c r="M11" s="392">
        <f t="shared" si="0"/>
        <v>137.01000000000002</v>
      </c>
      <c r="N11" s="388">
        <v>0</v>
      </c>
      <c r="O11" s="388">
        <v>0</v>
      </c>
      <c r="P11" s="388">
        <f t="shared" si="1"/>
        <v>0</v>
      </c>
      <c r="Q11" s="391">
        <v>172.23</v>
      </c>
      <c r="R11" s="388">
        <v>78.12</v>
      </c>
      <c r="S11" s="388">
        <f t="shared" si="2"/>
        <v>94.109999999999985</v>
      </c>
      <c r="T11" s="388">
        <v>0</v>
      </c>
      <c r="U11" s="388">
        <v>0</v>
      </c>
      <c r="V11" s="388">
        <f t="shared" si="3"/>
        <v>0</v>
      </c>
      <c r="W11" s="395"/>
      <c r="X11" s="388">
        <v>0</v>
      </c>
      <c r="Y11" s="393">
        <v>0</v>
      </c>
      <c r="Z11" s="393">
        <v>0</v>
      </c>
      <c r="AA11" s="393"/>
      <c r="AB11" s="393">
        <f t="shared" si="4"/>
        <v>370.88</v>
      </c>
    </row>
    <row r="12" spans="1:28" s="397" customFormat="1" ht="42">
      <c r="A12" s="381" t="s">
        <v>406</v>
      </c>
      <c r="B12" s="382" t="s">
        <v>407</v>
      </c>
      <c r="C12" s="383">
        <v>5244461486</v>
      </c>
      <c r="D12" s="384" t="s">
        <v>428</v>
      </c>
      <c r="E12" s="396" t="s">
        <v>410</v>
      </c>
      <c r="F12" s="386" t="s">
        <v>416</v>
      </c>
      <c r="G12" s="387" t="s">
        <v>1075</v>
      </c>
      <c r="H12" s="388">
        <v>0</v>
      </c>
      <c r="I12" s="389">
        <v>248.6</v>
      </c>
      <c r="J12" s="388">
        <v>0</v>
      </c>
      <c r="K12" s="390">
        <v>163.05000000000001</v>
      </c>
      <c r="L12" s="391">
        <v>9</v>
      </c>
      <c r="M12" s="392">
        <f t="shared" si="0"/>
        <v>154.05000000000001</v>
      </c>
      <c r="N12" s="388">
        <v>0</v>
      </c>
      <c r="O12" s="388">
        <v>0</v>
      </c>
      <c r="P12" s="388">
        <f t="shared" si="1"/>
        <v>0</v>
      </c>
      <c r="Q12" s="391">
        <v>0</v>
      </c>
      <c r="R12" s="388">
        <v>0</v>
      </c>
      <c r="S12" s="388">
        <f t="shared" si="2"/>
        <v>0</v>
      </c>
      <c r="T12" s="388">
        <v>0</v>
      </c>
      <c r="U12" s="388">
        <v>0</v>
      </c>
      <c r="V12" s="388">
        <f t="shared" si="3"/>
        <v>0</v>
      </c>
      <c r="W12" s="395"/>
      <c r="X12" s="388">
        <v>0</v>
      </c>
      <c r="Y12" s="393">
        <v>0</v>
      </c>
      <c r="Z12" s="393">
        <v>0</v>
      </c>
      <c r="AA12" s="393"/>
      <c r="AB12" s="393">
        <f t="shared" si="4"/>
        <v>402.65</v>
      </c>
    </row>
    <row r="13" spans="1:28" s="397" customFormat="1" ht="42">
      <c r="A13" s="381" t="s">
        <v>406</v>
      </c>
      <c r="B13" s="382" t="s">
        <v>407</v>
      </c>
      <c r="C13" s="383">
        <v>5345290466</v>
      </c>
      <c r="D13" s="384" t="s">
        <v>429</v>
      </c>
      <c r="E13" s="396" t="s">
        <v>423</v>
      </c>
      <c r="F13" s="386" t="s">
        <v>430</v>
      </c>
      <c r="G13" s="387" t="s">
        <v>1075</v>
      </c>
      <c r="H13" s="388">
        <v>0</v>
      </c>
      <c r="I13" s="389">
        <v>139.62</v>
      </c>
      <c r="J13" s="388">
        <v>0</v>
      </c>
      <c r="K13" s="390">
        <v>163.05000000000001</v>
      </c>
      <c r="L13" s="391">
        <v>26.04</v>
      </c>
      <c r="M13" s="392">
        <f t="shared" si="0"/>
        <v>137.01000000000002</v>
      </c>
      <c r="N13" s="388">
        <v>0</v>
      </c>
      <c r="O13" s="388">
        <v>0</v>
      </c>
      <c r="P13" s="388">
        <f t="shared" si="1"/>
        <v>0</v>
      </c>
      <c r="Q13" s="391">
        <v>160.75</v>
      </c>
      <c r="R13" s="388">
        <v>78.12</v>
      </c>
      <c r="S13" s="388">
        <f t="shared" si="2"/>
        <v>82.63</v>
      </c>
      <c r="T13" s="388">
        <v>0</v>
      </c>
      <c r="U13" s="388">
        <v>0</v>
      </c>
      <c r="V13" s="388">
        <f t="shared" si="3"/>
        <v>0</v>
      </c>
      <c r="W13" s="395"/>
      <c r="X13" s="388">
        <v>0</v>
      </c>
      <c r="Y13" s="393">
        <v>0</v>
      </c>
      <c r="Z13" s="393">
        <v>0</v>
      </c>
      <c r="AA13" s="393"/>
      <c r="AB13" s="393">
        <f t="shared" si="4"/>
        <v>359.26</v>
      </c>
    </row>
    <row r="14" spans="1:28" s="397" customFormat="1" ht="42">
      <c r="A14" s="381" t="s">
        <v>406</v>
      </c>
      <c r="B14" s="382" t="s">
        <v>407</v>
      </c>
      <c r="C14" s="383">
        <v>6302910471</v>
      </c>
      <c r="D14" s="384" t="s">
        <v>431</v>
      </c>
      <c r="E14" s="396" t="s">
        <v>423</v>
      </c>
      <c r="F14" s="386" t="s">
        <v>430</v>
      </c>
      <c r="G14" s="387" t="s">
        <v>1075</v>
      </c>
      <c r="H14" s="388">
        <v>0</v>
      </c>
      <c r="I14" s="389">
        <v>124.99</v>
      </c>
      <c r="J14" s="388">
        <v>0</v>
      </c>
      <c r="K14" s="390">
        <v>163.05000000000001</v>
      </c>
      <c r="L14" s="391">
        <v>26.04</v>
      </c>
      <c r="M14" s="392">
        <f t="shared" si="0"/>
        <v>137.01000000000002</v>
      </c>
      <c r="N14" s="388">
        <v>0</v>
      </c>
      <c r="O14" s="388">
        <v>0</v>
      </c>
      <c r="P14" s="388">
        <f t="shared" si="1"/>
        <v>0</v>
      </c>
      <c r="Q14" s="391">
        <v>172.23</v>
      </c>
      <c r="R14" s="388">
        <v>78.12</v>
      </c>
      <c r="S14" s="388">
        <f t="shared" si="2"/>
        <v>94.109999999999985</v>
      </c>
      <c r="T14" s="388">
        <v>0</v>
      </c>
      <c r="U14" s="388">
        <v>0</v>
      </c>
      <c r="V14" s="388">
        <f t="shared" si="3"/>
        <v>0</v>
      </c>
      <c r="W14" s="395"/>
      <c r="X14" s="388">
        <v>0</v>
      </c>
      <c r="Y14" s="393">
        <v>0</v>
      </c>
      <c r="Z14" s="393">
        <v>0</v>
      </c>
      <c r="AA14" s="393"/>
      <c r="AB14" s="393">
        <f t="shared" si="4"/>
        <v>356.11</v>
      </c>
    </row>
    <row r="15" spans="1:28" s="397" customFormat="1" ht="42">
      <c r="A15" s="381" t="s">
        <v>406</v>
      </c>
      <c r="B15" s="382" t="s">
        <v>407</v>
      </c>
      <c r="C15" s="383">
        <v>2456744462</v>
      </c>
      <c r="D15" s="384" t="s">
        <v>432</v>
      </c>
      <c r="E15" s="396" t="s">
        <v>414</v>
      </c>
      <c r="F15" s="386" t="s">
        <v>409</v>
      </c>
      <c r="G15" s="387" t="s">
        <v>1075</v>
      </c>
      <c r="H15" s="388">
        <v>0</v>
      </c>
      <c r="I15" s="389">
        <v>178.05</v>
      </c>
      <c r="J15" s="388">
        <v>0</v>
      </c>
      <c r="K15" s="390">
        <v>163.05000000000001</v>
      </c>
      <c r="L15" s="391">
        <v>27.99</v>
      </c>
      <c r="M15" s="392">
        <f t="shared" si="0"/>
        <v>135.06</v>
      </c>
      <c r="N15" s="388">
        <v>0</v>
      </c>
      <c r="O15" s="388">
        <v>0</v>
      </c>
      <c r="P15" s="388">
        <f t="shared" si="1"/>
        <v>0</v>
      </c>
      <c r="Q15" s="391">
        <v>298.32</v>
      </c>
      <c r="R15" s="388">
        <v>83.97</v>
      </c>
      <c r="S15" s="388">
        <f t="shared" si="2"/>
        <v>214.35</v>
      </c>
      <c r="T15" s="388">
        <v>0</v>
      </c>
      <c r="U15" s="388">
        <v>0</v>
      </c>
      <c r="V15" s="388">
        <f t="shared" si="3"/>
        <v>0</v>
      </c>
      <c r="W15" s="395"/>
      <c r="X15" s="388">
        <v>0</v>
      </c>
      <c r="Y15" s="393">
        <v>0</v>
      </c>
      <c r="Z15" s="393">
        <v>0</v>
      </c>
      <c r="AA15" s="393"/>
      <c r="AB15" s="393">
        <f t="shared" si="4"/>
        <v>527.46</v>
      </c>
    </row>
    <row r="16" spans="1:28" s="397" customFormat="1" ht="42">
      <c r="A16" s="381" t="s">
        <v>406</v>
      </c>
      <c r="B16" s="382" t="s">
        <v>407</v>
      </c>
      <c r="C16" s="383">
        <v>9601303499</v>
      </c>
      <c r="D16" s="399" t="s">
        <v>433</v>
      </c>
      <c r="E16" s="396" t="s">
        <v>414</v>
      </c>
      <c r="F16" s="386" t="s">
        <v>421</v>
      </c>
      <c r="G16" s="387" t="s">
        <v>1075</v>
      </c>
      <c r="H16" s="388">
        <v>0</v>
      </c>
      <c r="I16" s="389">
        <v>297.05</v>
      </c>
      <c r="J16" s="388">
        <v>0</v>
      </c>
      <c r="K16" s="390">
        <v>163.05000000000001</v>
      </c>
      <c r="L16" s="391">
        <v>24.08</v>
      </c>
      <c r="M16" s="392">
        <f t="shared" si="0"/>
        <v>138.97000000000003</v>
      </c>
      <c r="N16" s="388">
        <v>0</v>
      </c>
      <c r="O16" s="388">
        <v>0</v>
      </c>
      <c r="P16" s="388">
        <f t="shared" si="1"/>
        <v>0</v>
      </c>
      <c r="Q16" s="391">
        <v>0</v>
      </c>
      <c r="R16" s="388">
        <v>0</v>
      </c>
      <c r="S16" s="388">
        <f t="shared" si="2"/>
        <v>0</v>
      </c>
      <c r="T16" s="388">
        <v>0</v>
      </c>
      <c r="U16" s="388">
        <v>0</v>
      </c>
      <c r="V16" s="388">
        <f t="shared" si="3"/>
        <v>0</v>
      </c>
      <c r="W16" s="395"/>
      <c r="X16" s="388">
        <v>0</v>
      </c>
      <c r="Y16" s="393">
        <v>0</v>
      </c>
      <c r="Z16" s="393">
        <v>0</v>
      </c>
      <c r="AA16" s="393"/>
      <c r="AB16" s="393">
        <f t="shared" si="4"/>
        <v>436.02000000000004</v>
      </c>
    </row>
    <row r="17" spans="1:28" s="397" customFormat="1" ht="42">
      <c r="A17" s="381" t="s">
        <v>406</v>
      </c>
      <c r="B17" s="382" t="s">
        <v>407</v>
      </c>
      <c r="C17" s="383">
        <v>4089045932</v>
      </c>
      <c r="D17" s="384" t="s">
        <v>434</v>
      </c>
      <c r="E17" s="396" t="s">
        <v>410</v>
      </c>
      <c r="F17" s="386" t="s">
        <v>416</v>
      </c>
      <c r="G17" s="387" t="s">
        <v>1075</v>
      </c>
      <c r="H17" s="388">
        <v>0</v>
      </c>
      <c r="I17" s="389">
        <v>2018.17</v>
      </c>
      <c r="J17" s="388">
        <v>0</v>
      </c>
      <c r="K17" s="390">
        <v>163.05000000000001</v>
      </c>
      <c r="L17" s="391">
        <v>8</v>
      </c>
      <c r="M17" s="392">
        <f t="shared" si="0"/>
        <v>155.05000000000001</v>
      </c>
      <c r="N17" s="388">
        <v>0</v>
      </c>
      <c r="O17" s="388">
        <v>0</v>
      </c>
      <c r="P17" s="388">
        <f t="shared" si="1"/>
        <v>0</v>
      </c>
      <c r="Q17" s="391">
        <v>0</v>
      </c>
      <c r="R17" s="388">
        <v>0</v>
      </c>
      <c r="S17" s="388">
        <f t="shared" si="2"/>
        <v>0</v>
      </c>
      <c r="T17" s="388">
        <v>0</v>
      </c>
      <c r="U17" s="388">
        <v>0</v>
      </c>
      <c r="V17" s="388">
        <f t="shared" si="3"/>
        <v>0</v>
      </c>
      <c r="W17" s="395"/>
      <c r="X17" s="388">
        <v>0</v>
      </c>
      <c r="Y17" s="393">
        <v>0</v>
      </c>
      <c r="Z17" s="393">
        <v>0</v>
      </c>
      <c r="AA17" s="393"/>
      <c r="AB17" s="393">
        <f t="shared" si="4"/>
        <v>2173.2200000000003</v>
      </c>
    </row>
    <row r="18" spans="1:28" s="397" customFormat="1" ht="42">
      <c r="A18" s="381" t="s">
        <v>406</v>
      </c>
      <c r="B18" s="382" t="s">
        <v>407</v>
      </c>
      <c r="C18" s="383">
        <v>10283186429</v>
      </c>
      <c r="D18" s="384" t="s">
        <v>435</v>
      </c>
      <c r="E18" s="396" t="s">
        <v>414</v>
      </c>
      <c r="F18" s="386" t="s">
        <v>436</v>
      </c>
      <c r="G18" s="387" t="s">
        <v>1075</v>
      </c>
      <c r="H18" s="388">
        <v>0</v>
      </c>
      <c r="I18" s="389">
        <f>113.28+22.98</f>
        <v>136.26</v>
      </c>
      <c r="J18" s="388">
        <v>0</v>
      </c>
      <c r="K18" s="390">
        <v>163.05000000000001</v>
      </c>
      <c r="L18" s="391">
        <v>23.23</v>
      </c>
      <c r="M18" s="392">
        <f t="shared" si="0"/>
        <v>139.82000000000002</v>
      </c>
      <c r="N18" s="388">
        <v>0</v>
      </c>
      <c r="O18" s="388">
        <v>0</v>
      </c>
      <c r="P18" s="388">
        <f t="shared" si="1"/>
        <v>0</v>
      </c>
      <c r="Q18" s="391">
        <v>172.23</v>
      </c>
      <c r="R18" s="388">
        <v>80.41</v>
      </c>
      <c r="S18" s="388">
        <f t="shared" si="2"/>
        <v>91.82</v>
      </c>
      <c r="T18" s="388">
        <v>0</v>
      </c>
      <c r="U18" s="388">
        <v>0</v>
      </c>
      <c r="V18" s="388">
        <f t="shared" si="3"/>
        <v>0</v>
      </c>
      <c r="W18" s="395"/>
      <c r="X18" s="388">
        <v>0</v>
      </c>
      <c r="Y18" s="393">
        <v>0</v>
      </c>
      <c r="Z18" s="393">
        <v>0</v>
      </c>
      <c r="AA18" s="393"/>
      <c r="AB18" s="393">
        <f t="shared" si="4"/>
        <v>367.9</v>
      </c>
    </row>
    <row r="19" spans="1:28" s="397" customFormat="1" ht="42">
      <c r="A19" s="381" t="s">
        <v>406</v>
      </c>
      <c r="B19" s="382" t="s">
        <v>407</v>
      </c>
      <c r="C19" s="400">
        <v>5813428445</v>
      </c>
      <c r="D19" s="399" t="s">
        <v>437</v>
      </c>
      <c r="E19" s="396" t="s">
        <v>414</v>
      </c>
      <c r="F19" s="386" t="s">
        <v>436</v>
      </c>
      <c r="G19" s="387" t="s">
        <v>1075</v>
      </c>
      <c r="H19" s="388">
        <v>0</v>
      </c>
      <c r="I19" s="389">
        <f>120.84+27.86</f>
        <v>148.69999999999999</v>
      </c>
      <c r="J19" s="388">
        <v>0</v>
      </c>
      <c r="K19" s="390">
        <v>163.05000000000001</v>
      </c>
      <c r="L19" s="391">
        <v>23.33</v>
      </c>
      <c r="M19" s="392">
        <f t="shared" si="0"/>
        <v>139.72000000000003</v>
      </c>
      <c r="N19" s="388">
        <v>0</v>
      </c>
      <c r="O19" s="388">
        <v>0</v>
      </c>
      <c r="P19" s="388">
        <f t="shared" si="1"/>
        <v>0</v>
      </c>
      <c r="Q19" s="391">
        <v>298.32</v>
      </c>
      <c r="R19" s="388">
        <v>83.97</v>
      </c>
      <c r="S19" s="388">
        <f t="shared" si="2"/>
        <v>214.35</v>
      </c>
      <c r="T19" s="388">
        <v>0</v>
      </c>
      <c r="U19" s="388">
        <v>0</v>
      </c>
      <c r="V19" s="388">
        <f t="shared" si="3"/>
        <v>0</v>
      </c>
      <c r="W19" s="395"/>
      <c r="X19" s="388">
        <v>0</v>
      </c>
      <c r="Y19" s="393">
        <v>0</v>
      </c>
      <c r="Z19" s="393">
        <v>0</v>
      </c>
      <c r="AA19" s="393"/>
      <c r="AB19" s="393">
        <f t="shared" si="4"/>
        <v>502.77000000000004</v>
      </c>
    </row>
    <row r="20" spans="1:28" s="397" customFormat="1" ht="42">
      <c r="A20" s="381" t="s">
        <v>406</v>
      </c>
      <c r="B20" s="382" t="s">
        <v>407</v>
      </c>
      <c r="C20" s="400">
        <v>92123600415</v>
      </c>
      <c r="D20" s="399" t="s">
        <v>438</v>
      </c>
      <c r="E20" s="396" t="s">
        <v>410</v>
      </c>
      <c r="F20" s="386" t="s">
        <v>416</v>
      </c>
      <c r="G20" s="387" t="s">
        <v>1075</v>
      </c>
      <c r="H20" s="388">
        <v>0</v>
      </c>
      <c r="I20" s="389">
        <f>74.08+1001.6</f>
        <v>1075.68</v>
      </c>
      <c r="J20" s="388">
        <v>0</v>
      </c>
      <c r="K20" s="390">
        <v>163.05000000000001</v>
      </c>
      <c r="L20" s="391">
        <v>0.9</v>
      </c>
      <c r="M20" s="392">
        <f t="shared" si="0"/>
        <v>162.15</v>
      </c>
      <c r="N20" s="388">
        <v>0</v>
      </c>
      <c r="O20" s="388">
        <v>0</v>
      </c>
      <c r="P20" s="388">
        <f t="shared" si="1"/>
        <v>0</v>
      </c>
      <c r="Q20" s="391">
        <v>0</v>
      </c>
      <c r="R20" s="388">
        <v>0</v>
      </c>
      <c r="S20" s="388">
        <f t="shared" si="2"/>
        <v>0</v>
      </c>
      <c r="T20" s="388">
        <v>0</v>
      </c>
      <c r="U20" s="388">
        <v>0</v>
      </c>
      <c r="V20" s="388">
        <f t="shared" si="3"/>
        <v>0</v>
      </c>
      <c r="W20" s="395"/>
      <c r="X20" s="388">
        <v>0</v>
      </c>
      <c r="Y20" s="393">
        <v>0</v>
      </c>
      <c r="Z20" s="393">
        <v>0</v>
      </c>
      <c r="AA20" s="393"/>
      <c r="AB20" s="393">
        <f t="shared" si="4"/>
        <v>1237.8300000000002</v>
      </c>
    </row>
    <row r="21" spans="1:28" s="397" customFormat="1" ht="42">
      <c r="A21" s="381" t="s">
        <v>406</v>
      </c>
      <c r="B21" s="382" t="s">
        <v>407</v>
      </c>
      <c r="C21" s="383">
        <v>6392472452</v>
      </c>
      <c r="D21" s="384" t="s">
        <v>439</v>
      </c>
      <c r="E21" s="396" t="s">
        <v>423</v>
      </c>
      <c r="F21" s="386" t="s">
        <v>430</v>
      </c>
      <c r="G21" s="387" t="s">
        <v>1075</v>
      </c>
      <c r="H21" s="388">
        <v>0</v>
      </c>
      <c r="I21" s="389">
        <f>113.25+30.13</f>
        <v>143.38</v>
      </c>
      <c r="J21" s="388">
        <v>0</v>
      </c>
      <c r="K21" s="390">
        <v>163.05000000000001</v>
      </c>
      <c r="L21" s="391">
        <v>21.7</v>
      </c>
      <c r="M21" s="392">
        <f t="shared" si="0"/>
        <v>141.35000000000002</v>
      </c>
      <c r="N21" s="388">
        <v>0</v>
      </c>
      <c r="O21" s="388">
        <v>0</v>
      </c>
      <c r="P21" s="388">
        <f t="shared" si="1"/>
        <v>0</v>
      </c>
      <c r="Q21" s="391">
        <v>0</v>
      </c>
      <c r="R21" s="388">
        <v>0</v>
      </c>
      <c r="S21" s="388">
        <f t="shared" si="2"/>
        <v>0</v>
      </c>
      <c r="T21" s="388">
        <v>0</v>
      </c>
      <c r="U21" s="388">
        <v>0</v>
      </c>
      <c r="V21" s="388">
        <f t="shared" si="3"/>
        <v>0</v>
      </c>
      <c r="W21" s="395"/>
      <c r="X21" s="388">
        <v>0</v>
      </c>
      <c r="Y21" s="393">
        <v>0</v>
      </c>
      <c r="Z21" s="393">
        <v>0</v>
      </c>
      <c r="AA21" s="393"/>
      <c r="AB21" s="393">
        <f t="shared" si="4"/>
        <v>284.73</v>
      </c>
    </row>
    <row r="22" spans="1:28" s="397" customFormat="1" ht="42">
      <c r="A22" s="381" t="s">
        <v>406</v>
      </c>
      <c r="B22" s="382" t="s">
        <v>407</v>
      </c>
      <c r="C22" s="383">
        <v>70178717401</v>
      </c>
      <c r="D22" s="384" t="s">
        <v>440</v>
      </c>
      <c r="E22" s="396" t="s">
        <v>423</v>
      </c>
      <c r="F22" s="386" t="s">
        <v>430</v>
      </c>
      <c r="G22" s="387" t="s">
        <v>1075</v>
      </c>
      <c r="H22" s="388">
        <v>0</v>
      </c>
      <c r="I22" s="389">
        <f>70.82+73.21</f>
        <v>144.02999999999997</v>
      </c>
      <c r="J22" s="388">
        <v>0</v>
      </c>
      <c r="K22" s="390">
        <v>163.05000000000001</v>
      </c>
      <c r="L22" s="391">
        <v>14.76</v>
      </c>
      <c r="M22" s="392">
        <f t="shared" si="0"/>
        <v>148.29000000000002</v>
      </c>
      <c r="N22" s="388">
        <v>0</v>
      </c>
      <c r="O22" s="388">
        <v>0</v>
      </c>
      <c r="P22" s="388">
        <f t="shared" si="1"/>
        <v>0</v>
      </c>
      <c r="Q22" s="391">
        <v>160.75</v>
      </c>
      <c r="R22" s="388">
        <v>44.27</v>
      </c>
      <c r="S22" s="388">
        <f t="shared" si="2"/>
        <v>116.47999999999999</v>
      </c>
      <c r="T22" s="388">
        <v>0</v>
      </c>
      <c r="U22" s="388">
        <v>0</v>
      </c>
      <c r="V22" s="388">
        <f t="shared" si="3"/>
        <v>0</v>
      </c>
      <c r="W22" s="395"/>
      <c r="X22" s="388">
        <v>0</v>
      </c>
      <c r="Y22" s="393">
        <v>0</v>
      </c>
      <c r="Z22" s="393">
        <v>0</v>
      </c>
      <c r="AA22" s="393"/>
      <c r="AB22" s="393">
        <f t="shared" si="4"/>
        <v>408.79999999999995</v>
      </c>
    </row>
    <row r="23" spans="1:28" s="397" customFormat="1" ht="42">
      <c r="A23" s="381" t="s">
        <v>406</v>
      </c>
      <c r="B23" s="382" t="s">
        <v>407</v>
      </c>
      <c r="C23" s="383">
        <v>79361137468</v>
      </c>
      <c r="D23" s="384" t="s">
        <v>441</v>
      </c>
      <c r="E23" s="396" t="s">
        <v>410</v>
      </c>
      <c r="F23" s="386" t="s">
        <v>442</v>
      </c>
      <c r="G23" s="387" t="s">
        <v>1075</v>
      </c>
      <c r="H23" s="388">
        <v>0</v>
      </c>
      <c r="I23" s="389">
        <v>792.99</v>
      </c>
      <c r="J23" s="388">
        <v>0</v>
      </c>
      <c r="K23" s="390">
        <v>163.05000000000001</v>
      </c>
      <c r="L23" s="391">
        <v>8</v>
      </c>
      <c r="M23" s="392">
        <f t="shared" si="0"/>
        <v>155.05000000000001</v>
      </c>
      <c r="N23" s="388">
        <v>0</v>
      </c>
      <c r="O23" s="388">
        <v>0</v>
      </c>
      <c r="P23" s="388">
        <f t="shared" si="1"/>
        <v>0</v>
      </c>
      <c r="Q23" s="391">
        <v>0</v>
      </c>
      <c r="R23" s="388">
        <v>0</v>
      </c>
      <c r="S23" s="388">
        <f t="shared" si="2"/>
        <v>0</v>
      </c>
      <c r="T23" s="388">
        <v>0</v>
      </c>
      <c r="U23" s="388">
        <v>0</v>
      </c>
      <c r="V23" s="388">
        <f t="shared" si="3"/>
        <v>0</v>
      </c>
      <c r="W23" s="395"/>
      <c r="X23" s="388">
        <v>0</v>
      </c>
      <c r="Y23" s="393">
        <v>0</v>
      </c>
      <c r="Z23" s="393">
        <v>0</v>
      </c>
      <c r="AA23" s="393"/>
      <c r="AB23" s="393">
        <f t="shared" si="4"/>
        <v>948.04</v>
      </c>
    </row>
    <row r="24" spans="1:28" s="397" customFormat="1" ht="42">
      <c r="A24" s="381" t="s">
        <v>406</v>
      </c>
      <c r="B24" s="382" t="s">
        <v>407</v>
      </c>
      <c r="C24" s="383">
        <v>69641277472</v>
      </c>
      <c r="D24" s="384" t="s">
        <v>443</v>
      </c>
      <c r="E24" s="396" t="s">
        <v>414</v>
      </c>
      <c r="F24" s="386" t="s">
        <v>436</v>
      </c>
      <c r="G24" s="387" t="s">
        <v>1075</v>
      </c>
      <c r="H24" s="388">
        <v>0</v>
      </c>
      <c r="I24" s="389">
        <v>147.87</v>
      </c>
      <c r="J24" s="388">
        <v>0</v>
      </c>
      <c r="K24" s="390">
        <v>163.05000000000001</v>
      </c>
      <c r="L24" s="391">
        <v>27.99</v>
      </c>
      <c r="M24" s="392">
        <f t="shared" si="0"/>
        <v>135.06</v>
      </c>
      <c r="N24" s="388">
        <v>0</v>
      </c>
      <c r="O24" s="388">
        <v>0</v>
      </c>
      <c r="P24" s="388">
        <f t="shared" si="1"/>
        <v>0</v>
      </c>
      <c r="Q24" s="391">
        <v>172.23</v>
      </c>
      <c r="R24" s="388">
        <v>83.97</v>
      </c>
      <c r="S24" s="388">
        <f t="shared" si="2"/>
        <v>88.259999999999991</v>
      </c>
      <c r="T24" s="388">
        <v>0</v>
      </c>
      <c r="U24" s="388">
        <v>0</v>
      </c>
      <c r="V24" s="388">
        <f t="shared" si="3"/>
        <v>0</v>
      </c>
      <c r="W24" s="395"/>
      <c r="X24" s="388">
        <v>0</v>
      </c>
      <c r="Y24" s="393">
        <v>0</v>
      </c>
      <c r="Z24" s="393">
        <v>0</v>
      </c>
      <c r="AA24" s="393"/>
      <c r="AB24" s="393">
        <f t="shared" si="4"/>
        <v>371.19</v>
      </c>
    </row>
    <row r="25" spans="1:28" s="397" customFormat="1" ht="42">
      <c r="A25" s="381" t="s">
        <v>406</v>
      </c>
      <c r="B25" s="382" t="s">
        <v>407</v>
      </c>
      <c r="C25" s="383">
        <v>1937921417</v>
      </c>
      <c r="D25" s="384" t="s">
        <v>444</v>
      </c>
      <c r="E25" s="396" t="s">
        <v>414</v>
      </c>
      <c r="F25" s="386" t="s">
        <v>409</v>
      </c>
      <c r="G25" s="387" t="s">
        <v>1075</v>
      </c>
      <c r="H25" s="388">
        <v>0</v>
      </c>
      <c r="I25" s="389">
        <v>132.78</v>
      </c>
      <c r="J25" s="388">
        <v>0</v>
      </c>
      <c r="K25" s="390">
        <v>163.05000000000001</v>
      </c>
      <c r="L25" s="391">
        <v>27.99</v>
      </c>
      <c r="M25" s="392">
        <f t="shared" si="0"/>
        <v>135.06</v>
      </c>
      <c r="N25" s="388">
        <v>0</v>
      </c>
      <c r="O25" s="388">
        <v>0</v>
      </c>
      <c r="P25" s="388">
        <f t="shared" si="1"/>
        <v>0</v>
      </c>
      <c r="Q25" s="391">
        <v>377.88</v>
      </c>
      <c r="R25" s="388">
        <v>83.97</v>
      </c>
      <c r="S25" s="388">
        <f t="shared" si="2"/>
        <v>293.90999999999997</v>
      </c>
      <c r="T25" s="388">
        <v>0</v>
      </c>
      <c r="U25" s="388">
        <v>0</v>
      </c>
      <c r="V25" s="388">
        <f t="shared" si="3"/>
        <v>0</v>
      </c>
      <c r="W25" s="395"/>
      <c r="X25" s="388">
        <v>0</v>
      </c>
      <c r="Y25" s="393">
        <v>0</v>
      </c>
      <c r="Z25" s="393">
        <v>0</v>
      </c>
      <c r="AA25" s="393"/>
      <c r="AB25" s="393">
        <f t="shared" si="4"/>
        <v>561.75</v>
      </c>
    </row>
    <row r="26" spans="1:28" s="397" customFormat="1" ht="42">
      <c r="A26" s="381" t="s">
        <v>406</v>
      </c>
      <c r="B26" s="382" t="s">
        <v>407</v>
      </c>
      <c r="C26" s="383">
        <v>12502106400</v>
      </c>
      <c r="D26" s="384" t="s">
        <v>445</v>
      </c>
      <c r="E26" s="396" t="s">
        <v>423</v>
      </c>
      <c r="F26" s="386" t="s">
        <v>446</v>
      </c>
      <c r="G26" s="387" t="s">
        <v>1075</v>
      </c>
      <c r="H26" s="388">
        <v>0</v>
      </c>
      <c r="I26" s="389">
        <v>145.96</v>
      </c>
      <c r="J26" s="388">
        <v>0</v>
      </c>
      <c r="K26" s="390">
        <v>163.05000000000001</v>
      </c>
      <c r="L26" s="391">
        <v>31.28</v>
      </c>
      <c r="M26" s="392">
        <f t="shared" si="0"/>
        <v>131.77000000000001</v>
      </c>
      <c r="N26" s="388">
        <v>0</v>
      </c>
      <c r="O26" s="388">
        <v>0</v>
      </c>
      <c r="P26" s="388">
        <f t="shared" si="1"/>
        <v>0</v>
      </c>
      <c r="Q26" s="391">
        <v>0</v>
      </c>
      <c r="R26" s="388">
        <v>0</v>
      </c>
      <c r="S26" s="388">
        <f t="shared" si="2"/>
        <v>0</v>
      </c>
      <c r="T26" s="388">
        <v>155.13999999999999</v>
      </c>
      <c r="U26" s="388">
        <v>0</v>
      </c>
      <c r="V26" s="388">
        <f t="shared" si="3"/>
        <v>155.13999999999999</v>
      </c>
      <c r="W26" s="395" t="s">
        <v>620</v>
      </c>
      <c r="X26" s="388">
        <v>0</v>
      </c>
      <c r="Y26" s="393">
        <v>0</v>
      </c>
      <c r="Z26" s="393">
        <v>0</v>
      </c>
      <c r="AA26" s="393"/>
      <c r="AB26" s="393">
        <f t="shared" si="4"/>
        <v>432.87</v>
      </c>
    </row>
    <row r="27" spans="1:28" s="397" customFormat="1" ht="42">
      <c r="A27" s="381" t="s">
        <v>406</v>
      </c>
      <c r="B27" s="382" t="s">
        <v>407</v>
      </c>
      <c r="C27" s="383">
        <v>10735205442</v>
      </c>
      <c r="D27" s="384" t="s">
        <v>447</v>
      </c>
      <c r="E27" s="396" t="s">
        <v>414</v>
      </c>
      <c r="F27" s="401">
        <v>322205</v>
      </c>
      <c r="G27" s="387" t="s">
        <v>1075</v>
      </c>
      <c r="H27" s="388">
        <v>0</v>
      </c>
      <c r="I27" s="389">
        <v>150.88999999999999</v>
      </c>
      <c r="J27" s="388">
        <v>0</v>
      </c>
      <c r="K27" s="390">
        <v>163.05000000000001</v>
      </c>
      <c r="L27" s="391">
        <v>27.99</v>
      </c>
      <c r="M27" s="392">
        <f t="shared" si="0"/>
        <v>135.06</v>
      </c>
      <c r="N27" s="388">
        <v>0</v>
      </c>
      <c r="O27" s="388">
        <v>0</v>
      </c>
      <c r="P27" s="388">
        <f t="shared" si="1"/>
        <v>0</v>
      </c>
      <c r="Q27" s="391">
        <v>0</v>
      </c>
      <c r="R27" s="388">
        <v>0</v>
      </c>
      <c r="S27" s="388">
        <f t="shared" si="2"/>
        <v>0</v>
      </c>
      <c r="T27" s="388">
        <v>0</v>
      </c>
      <c r="U27" s="388">
        <v>0</v>
      </c>
      <c r="V27" s="388">
        <f t="shared" si="3"/>
        <v>0</v>
      </c>
      <c r="W27" s="395"/>
      <c r="X27" s="388">
        <v>0</v>
      </c>
      <c r="Y27" s="393">
        <v>0</v>
      </c>
      <c r="Z27" s="393">
        <v>0</v>
      </c>
      <c r="AA27" s="393"/>
      <c r="AB27" s="393">
        <f t="shared" si="4"/>
        <v>285.95</v>
      </c>
    </row>
    <row r="28" spans="1:28" s="397" customFormat="1" ht="42">
      <c r="A28" s="381" t="s">
        <v>406</v>
      </c>
      <c r="B28" s="382" t="s">
        <v>407</v>
      </c>
      <c r="C28" s="383">
        <v>9909706474</v>
      </c>
      <c r="D28" s="384" t="s">
        <v>448</v>
      </c>
      <c r="E28" s="396" t="s">
        <v>423</v>
      </c>
      <c r="F28" s="387" t="s">
        <v>449</v>
      </c>
      <c r="G28" s="387" t="s">
        <v>1075</v>
      </c>
      <c r="H28" s="388">
        <v>0</v>
      </c>
      <c r="I28" s="389">
        <v>171.36</v>
      </c>
      <c r="J28" s="388">
        <v>0</v>
      </c>
      <c r="K28" s="390">
        <v>163.05000000000001</v>
      </c>
      <c r="L28" s="391">
        <v>37.630000000000003</v>
      </c>
      <c r="M28" s="392">
        <f t="shared" si="0"/>
        <v>125.42000000000002</v>
      </c>
      <c r="N28" s="388">
        <v>0</v>
      </c>
      <c r="O28" s="388">
        <v>0</v>
      </c>
      <c r="P28" s="388">
        <f t="shared" si="1"/>
        <v>0</v>
      </c>
      <c r="Q28" s="391">
        <v>0</v>
      </c>
      <c r="R28" s="388">
        <v>0</v>
      </c>
      <c r="S28" s="388">
        <f t="shared" si="2"/>
        <v>0</v>
      </c>
      <c r="T28" s="388">
        <v>0</v>
      </c>
      <c r="U28" s="388">
        <v>0</v>
      </c>
      <c r="V28" s="388">
        <f t="shared" si="3"/>
        <v>0</v>
      </c>
      <c r="W28" s="395"/>
      <c r="X28" s="388">
        <v>0</v>
      </c>
      <c r="Y28" s="393">
        <v>0</v>
      </c>
      <c r="Z28" s="393">
        <v>0</v>
      </c>
      <c r="AA28" s="393"/>
      <c r="AB28" s="393">
        <f t="shared" si="4"/>
        <v>296.78000000000003</v>
      </c>
    </row>
    <row r="29" spans="1:28" s="397" customFormat="1" ht="42">
      <c r="A29" s="381" t="s">
        <v>406</v>
      </c>
      <c r="B29" s="382" t="s">
        <v>407</v>
      </c>
      <c r="C29" s="383">
        <v>70172220408</v>
      </c>
      <c r="D29" s="384" t="s">
        <v>450</v>
      </c>
      <c r="E29" s="396" t="s">
        <v>414</v>
      </c>
      <c r="F29" s="386" t="s">
        <v>451</v>
      </c>
      <c r="G29" s="387" t="s">
        <v>1075</v>
      </c>
      <c r="H29" s="388">
        <v>0</v>
      </c>
      <c r="I29" s="389">
        <v>391.26</v>
      </c>
      <c r="J29" s="388">
        <v>0</v>
      </c>
      <c r="K29" s="390">
        <v>163.05000000000001</v>
      </c>
      <c r="L29" s="391">
        <v>18.71</v>
      </c>
      <c r="M29" s="392">
        <f t="shared" si="0"/>
        <v>144.34</v>
      </c>
      <c r="N29" s="388">
        <v>0</v>
      </c>
      <c r="O29" s="388">
        <v>0</v>
      </c>
      <c r="P29" s="388">
        <f t="shared" si="1"/>
        <v>0</v>
      </c>
      <c r="Q29" s="391">
        <v>0</v>
      </c>
      <c r="R29" s="388">
        <v>0</v>
      </c>
      <c r="S29" s="388">
        <f t="shared" si="2"/>
        <v>0</v>
      </c>
      <c r="T29" s="388">
        <v>0</v>
      </c>
      <c r="U29" s="388">
        <v>0</v>
      </c>
      <c r="V29" s="388">
        <f t="shared" si="3"/>
        <v>0</v>
      </c>
      <c r="W29" s="395"/>
      <c r="X29" s="388">
        <v>0</v>
      </c>
      <c r="Y29" s="393">
        <v>0</v>
      </c>
      <c r="Z29" s="393">
        <v>0</v>
      </c>
      <c r="AA29" s="393"/>
      <c r="AB29" s="393">
        <f t="shared" si="4"/>
        <v>535.6</v>
      </c>
    </row>
    <row r="30" spans="1:28" s="397" customFormat="1" ht="42">
      <c r="A30" s="381" t="s">
        <v>406</v>
      </c>
      <c r="B30" s="382" t="s">
        <v>407</v>
      </c>
      <c r="C30" s="383">
        <v>6301729439</v>
      </c>
      <c r="D30" s="384" t="s">
        <v>452</v>
      </c>
      <c r="E30" s="396" t="s">
        <v>410</v>
      </c>
      <c r="F30" s="386" t="s">
        <v>442</v>
      </c>
      <c r="G30" s="387" t="s">
        <v>1075</v>
      </c>
      <c r="H30" s="388">
        <v>0</v>
      </c>
      <c r="I30" s="389">
        <v>620.73</v>
      </c>
      <c r="J30" s="388">
        <v>0</v>
      </c>
      <c r="K30" s="390">
        <v>163.05000000000001</v>
      </c>
      <c r="L30" s="391">
        <v>8</v>
      </c>
      <c r="M30" s="392">
        <f t="shared" si="0"/>
        <v>155.05000000000001</v>
      </c>
      <c r="N30" s="388">
        <v>0</v>
      </c>
      <c r="O30" s="388">
        <v>0</v>
      </c>
      <c r="P30" s="388">
        <f t="shared" si="1"/>
        <v>0</v>
      </c>
      <c r="Q30" s="392">
        <v>0</v>
      </c>
      <c r="R30" s="388">
        <v>0</v>
      </c>
      <c r="S30" s="388">
        <f t="shared" si="2"/>
        <v>0</v>
      </c>
      <c r="T30" s="388">
        <v>0</v>
      </c>
      <c r="U30" s="388">
        <v>0</v>
      </c>
      <c r="V30" s="388">
        <f t="shared" si="3"/>
        <v>0</v>
      </c>
      <c r="W30" s="395"/>
      <c r="X30" s="388">
        <v>0</v>
      </c>
      <c r="Y30" s="393">
        <v>0</v>
      </c>
      <c r="Z30" s="393">
        <v>0</v>
      </c>
      <c r="AA30" s="393"/>
      <c r="AB30" s="393">
        <f t="shared" si="4"/>
        <v>775.78</v>
      </c>
    </row>
    <row r="31" spans="1:28" s="397" customFormat="1" ht="42">
      <c r="A31" s="381" t="s">
        <v>406</v>
      </c>
      <c r="B31" s="382" t="s">
        <v>407</v>
      </c>
      <c r="C31" s="383">
        <v>78272203472</v>
      </c>
      <c r="D31" s="384" t="s">
        <v>453</v>
      </c>
      <c r="E31" s="396" t="s">
        <v>423</v>
      </c>
      <c r="F31" s="386" t="s">
        <v>454</v>
      </c>
      <c r="G31" s="387" t="s">
        <v>1075</v>
      </c>
      <c r="H31" s="388">
        <v>0</v>
      </c>
      <c r="I31" s="389">
        <f>127.24+32.47</f>
        <v>159.70999999999998</v>
      </c>
      <c r="J31" s="388">
        <v>0</v>
      </c>
      <c r="K31" s="390">
        <v>163.05000000000001</v>
      </c>
      <c r="L31" s="391">
        <v>27.13</v>
      </c>
      <c r="M31" s="392">
        <f t="shared" si="0"/>
        <v>135.92000000000002</v>
      </c>
      <c r="N31" s="388">
        <v>0</v>
      </c>
      <c r="O31" s="388">
        <v>0</v>
      </c>
      <c r="P31" s="388">
        <f t="shared" si="1"/>
        <v>0</v>
      </c>
      <c r="Q31" s="391">
        <v>298.32</v>
      </c>
      <c r="R31" s="388">
        <v>81.37</v>
      </c>
      <c r="S31" s="388">
        <f t="shared" si="2"/>
        <v>216.95</v>
      </c>
      <c r="T31" s="388">
        <v>0</v>
      </c>
      <c r="U31" s="388">
        <v>0</v>
      </c>
      <c r="V31" s="388">
        <f t="shared" si="3"/>
        <v>0</v>
      </c>
      <c r="W31" s="395"/>
      <c r="X31" s="388">
        <v>0</v>
      </c>
      <c r="Y31" s="393">
        <v>0</v>
      </c>
      <c r="Z31" s="393">
        <v>0</v>
      </c>
      <c r="AA31" s="393"/>
      <c r="AB31" s="393">
        <f t="shared" si="4"/>
        <v>512.57999999999993</v>
      </c>
    </row>
    <row r="32" spans="1:28" s="397" customFormat="1" ht="42">
      <c r="A32" s="381" t="s">
        <v>406</v>
      </c>
      <c r="B32" s="382" t="s">
        <v>407</v>
      </c>
      <c r="C32" s="383">
        <v>11204937494</v>
      </c>
      <c r="D32" s="384" t="s">
        <v>455</v>
      </c>
      <c r="E32" s="396" t="s">
        <v>410</v>
      </c>
      <c r="F32" s="386" t="s">
        <v>416</v>
      </c>
      <c r="G32" s="387" t="s">
        <v>1075</v>
      </c>
      <c r="H32" s="388">
        <v>0</v>
      </c>
      <c r="I32" s="389">
        <v>604.17999999999995</v>
      </c>
      <c r="J32" s="388">
        <v>0</v>
      </c>
      <c r="K32" s="390">
        <v>163.05000000000001</v>
      </c>
      <c r="L32" s="391">
        <v>9</v>
      </c>
      <c r="M32" s="392">
        <f t="shared" si="0"/>
        <v>154.05000000000001</v>
      </c>
      <c r="N32" s="388">
        <v>0</v>
      </c>
      <c r="O32" s="388">
        <v>0</v>
      </c>
      <c r="P32" s="388">
        <f t="shared" si="1"/>
        <v>0</v>
      </c>
      <c r="Q32" s="391">
        <v>0</v>
      </c>
      <c r="R32" s="388">
        <v>0</v>
      </c>
      <c r="S32" s="388">
        <f t="shared" si="2"/>
        <v>0</v>
      </c>
      <c r="T32" s="388">
        <v>0</v>
      </c>
      <c r="U32" s="388">
        <v>0</v>
      </c>
      <c r="V32" s="388">
        <f t="shared" si="3"/>
        <v>0</v>
      </c>
      <c r="W32" s="395"/>
      <c r="X32" s="388">
        <v>0</v>
      </c>
      <c r="Y32" s="393">
        <v>0</v>
      </c>
      <c r="Z32" s="393">
        <v>0</v>
      </c>
      <c r="AA32" s="393"/>
      <c r="AB32" s="393">
        <f t="shared" si="4"/>
        <v>758.23</v>
      </c>
    </row>
    <row r="33" spans="1:28" s="397" customFormat="1" ht="42">
      <c r="A33" s="381" t="s">
        <v>406</v>
      </c>
      <c r="B33" s="382" t="s">
        <v>407</v>
      </c>
      <c r="C33" s="383">
        <v>1402410433</v>
      </c>
      <c r="D33" s="384" t="s">
        <v>456</v>
      </c>
      <c r="E33" s="396" t="s">
        <v>414</v>
      </c>
      <c r="F33" s="386" t="s">
        <v>409</v>
      </c>
      <c r="G33" s="387" t="s">
        <v>1075</v>
      </c>
      <c r="H33" s="388">
        <v>0</v>
      </c>
      <c r="I33" s="389">
        <v>151.05000000000001</v>
      </c>
      <c r="J33" s="388">
        <v>0</v>
      </c>
      <c r="K33" s="390">
        <v>163.05000000000001</v>
      </c>
      <c r="L33" s="391">
        <v>27.99</v>
      </c>
      <c r="M33" s="392">
        <f t="shared" si="0"/>
        <v>135.06</v>
      </c>
      <c r="N33" s="388">
        <v>0</v>
      </c>
      <c r="O33" s="388">
        <v>0</v>
      </c>
      <c r="P33" s="388">
        <f t="shared" si="1"/>
        <v>0</v>
      </c>
      <c r="Q33" s="391">
        <v>172.23</v>
      </c>
      <c r="R33" s="388">
        <v>83.97</v>
      </c>
      <c r="S33" s="388">
        <f t="shared" si="2"/>
        <v>88.259999999999991</v>
      </c>
      <c r="T33" s="388">
        <v>0</v>
      </c>
      <c r="U33" s="388">
        <v>0</v>
      </c>
      <c r="V33" s="388">
        <f t="shared" si="3"/>
        <v>0</v>
      </c>
      <c r="W33" s="395"/>
      <c r="X33" s="388">
        <v>0</v>
      </c>
      <c r="Y33" s="393">
        <v>0</v>
      </c>
      <c r="Z33" s="393">
        <v>0</v>
      </c>
      <c r="AA33" s="393"/>
      <c r="AB33" s="393">
        <f t="shared" si="4"/>
        <v>374.37</v>
      </c>
    </row>
    <row r="34" spans="1:28" s="397" customFormat="1" ht="42">
      <c r="A34" s="381" t="s">
        <v>406</v>
      </c>
      <c r="B34" s="382" t="s">
        <v>407</v>
      </c>
      <c r="C34" s="383">
        <v>44669127420</v>
      </c>
      <c r="D34" s="384" t="s">
        <v>457</v>
      </c>
      <c r="E34" s="396" t="s">
        <v>410</v>
      </c>
      <c r="F34" s="386" t="s">
        <v>416</v>
      </c>
      <c r="G34" s="387" t="s">
        <v>1075</v>
      </c>
      <c r="H34" s="388">
        <v>0</v>
      </c>
      <c r="I34" s="389">
        <v>728.8</v>
      </c>
      <c r="J34" s="388">
        <v>0</v>
      </c>
      <c r="K34" s="390">
        <v>163.05000000000001</v>
      </c>
      <c r="L34" s="391">
        <v>8</v>
      </c>
      <c r="M34" s="392">
        <f t="shared" si="0"/>
        <v>155.05000000000001</v>
      </c>
      <c r="N34" s="388">
        <v>0</v>
      </c>
      <c r="O34" s="388">
        <v>0</v>
      </c>
      <c r="P34" s="388">
        <f t="shared" si="1"/>
        <v>0</v>
      </c>
      <c r="Q34" s="391">
        <v>0</v>
      </c>
      <c r="R34" s="388">
        <v>0</v>
      </c>
      <c r="S34" s="388">
        <f t="shared" si="2"/>
        <v>0</v>
      </c>
      <c r="T34" s="388">
        <v>0</v>
      </c>
      <c r="U34" s="388">
        <v>0</v>
      </c>
      <c r="V34" s="388">
        <f t="shared" si="3"/>
        <v>0</v>
      </c>
      <c r="W34" s="395"/>
      <c r="X34" s="388">
        <v>0</v>
      </c>
      <c r="Y34" s="393">
        <v>0</v>
      </c>
      <c r="Z34" s="393">
        <v>0</v>
      </c>
      <c r="AA34" s="393"/>
      <c r="AB34" s="393">
        <f t="shared" si="4"/>
        <v>883.84999999999991</v>
      </c>
    </row>
    <row r="35" spans="1:28" s="397" customFormat="1" ht="42">
      <c r="A35" s="381" t="s">
        <v>406</v>
      </c>
      <c r="B35" s="382" t="s">
        <v>407</v>
      </c>
      <c r="C35" s="383">
        <v>2587642442</v>
      </c>
      <c r="D35" s="384" t="s">
        <v>458</v>
      </c>
      <c r="E35" s="396" t="s">
        <v>414</v>
      </c>
      <c r="F35" s="386" t="s">
        <v>418</v>
      </c>
      <c r="G35" s="387" t="s">
        <v>1075</v>
      </c>
      <c r="H35" s="388">
        <v>0</v>
      </c>
      <c r="I35" s="389">
        <f>170.65+53.22</f>
        <v>223.87</v>
      </c>
      <c r="J35" s="388">
        <v>0</v>
      </c>
      <c r="K35" s="390">
        <v>163.05000000000001</v>
      </c>
      <c r="L35" s="391">
        <v>2.82</v>
      </c>
      <c r="M35" s="392">
        <f t="shared" si="0"/>
        <v>160.23000000000002</v>
      </c>
      <c r="N35" s="388">
        <v>0</v>
      </c>
      <c r="O35" s="388">
        <v>0</v>
      </c>
      <c r="P35" s="388">
        <f t="shared" si="1"/>
        <v>0</v>
      </c>
      <c r="Q35" s="391">
        <v>0</v>
      </c>
      <c r="R35" s="388">
        <v>0</v>
      </c>
      <c r="S35" s="388">
        <f t="shared" si="2"/>
        <v>0</v>
      </c>
      <c r="T35" s="388">
        <v>0</v>
      </c>
      <c r="U35" s="388">
        <v>0</v>
      </c>
      <c r="V35" s="388">
        <f t="shared" si="3"/>
        <v>0</v>
      </c>
      <c r="W35" s="395"/>
      <c r="X35" s="388">
        <v>0</v>
      </c>
      <c r="Y35" s="393">
        <v>0</v>
      </c>
      <c r="Z35" s="393">
        <v>0</v>
      </c>
      <c r="AA35" s="393"/>
      <c r="AB35" s="393">
        <f t="shared" si="4"/>
        <v>384.1</v>
      </c>
    </row>
    <row r="36" spans="1:28" s="397" customFormat="1" ht="42">
      <c r="A36" s="381" t="s">
        <v>406</v>
      </c>
      <c r="B36" s="382" t="s">
        <v>407</v>
      </c>
      <c r="C36" s="383">
        <v>77118162434</v>
      </c>
      <c r="D36" s="384" t="s">
        <v>459</v>
      </c>
      <c r="E36" s="396" t="s">
        <v>414</v>
      </c>
      <c r="F36" s="386" t="s">
        <v>418</v>
      </c>
      <c r="G36" s="387" t="s">
        <v>1075</v>
      </c>
      <c r="H36" s="388">
        <v>0</v>
      </c>
      <c r="I36" s="389">
        <f>93.07+226.58</f>
        <v>319.64999999999998</v>
      </c>
      <c r="J36" s="388">
        <v>0</v>
      </c>
      <c r="K36" s="390">
        <v>163.05000000000001</v>
      </c>
      <c r="L36" s="391">
        <v>1.06</v>
      </c>
      <c r="M36" s="392">
        <f t="shared" si="0"/>
        <v>161.99</v>
      </c>
      <c r="N36" s="388">
        <v>0</v>
      </c>
      <c r="O36" s="388">
        <v>0</v>
      </c>
      <c r="P36" s="388">
        <f t="shared" si="1"/>
        <v>0</v>
      </c>
      <c r="Q36" s="391">
        <v>0</v>
      </c>
      <c r="R36" s="388">
        <v>0</v>
      </c>
      <c r="S36" s="388">
        <f t="shared" si="2"/>
        <v>0</v>
      </c>
      <c r="T36" s="388">
        <v>0</v>
      </c>
      <c r="U36" s="388">
        <v>0</v>
      </c>
      <c r="V36" s="388">
        <f t="shared" si="3"/>
        <v>0</v>
      </c>
      <c r="W36" s="395"/>
      <c r="X36" s="388">
        <v>0</v>
      </c>
      <c r="Y36" s="393">
        <v>0</v>
      </c>
      <c r="Z36" s="393">
        <v>0</v>
      </c>
      <c r="AA36" s="393"/>
      <c r="AB36" s="393">
        <f t="shared" si="4"/>
        <v>481.64</v>
      </c>
    </row>
    <row r="37" spans="1:28" s="397" customFormat="1" ht="42">
      <c r="A37" s="381" t="s">
        <v>406</v>
      </c>
      <c r="B37" s="382" t="s">
        <v>407</v>
      </c>
      <c r="C37" s="383">
        <v>7940908421</v>
      </c>
      <c r="D37" s="384" t="s">
        <v>460</v>
      </c>
      <c r="E37" s="396" t="s">
        <v>423</v>
      </c>
      <c r="F37" s="386" t="s">
        <v>461</v>
      </c>
      <c r="G37" s="387" t="s">
        <v>1075</v>
      </c>
      <c r="H37" s="388">
        <v>0</v>
      </c>
      <c r="I37" s="389">
        <v>143.28</v>
      </c>
      <c r="J37" s="388">
        <v>0</v>
      </c>
      <c r="K37" s="390">
        <v>163.05000000000001</v>
      </c>
      <c r="L37" s="391">
        <v>30.61</v>
      </c>
      <c r="M37" s="392">
        <f t="shared" si="0"/>
        <v>132.44</v>
      </c>
      <c r="N37" s="388">
        <v>0</v>
      </c>
      <c r="O37" s="388">
        <v>0</v>
      </c>
      <c r="P37" s="388">
        <f t="shared" si="1"/>
        <v>0</v>
      </c>
      <c r="Q37" s="391">
        <v>0</v>
      </c>
      <c r="R37" s="388">
        <v>0</v>
      </c>
      <c r="S37" s="388">
        <f t="shared" si="2"/>
        <v>0</v>
      </c>
      <c r="T37" s="388">
        <v>0</v>
      </c>
      <c r="U37" s="388">
        <v>0</v>
      </c>
      <c r="V37" s="388">
        <f t="shared" si="3"/>
        <v>0</v>
      </c>
      <c r="W37" s="395"/>
      <c r="X37" s="388">
        <v>0</v>
      </c>
      <c r="Y37" s="393">
        <v>0</v>
      </c>
      <c r="Z37" s="393">
        <v>0</v>
      </c>
      <c r="AA37" s="393"/>
      <c r="AB37" s="393">
        <f t="shared" si="4"/>
        <v>275.72000000000003</v>
      </c>
    </row>
    <row r="38" spans="1:28" s="397" customFormat="1" ht="42">
      <c r="A38" s="381" t="s">
        <v>406</v>
      </c>
      <c r="B38" s="382" t="s">
        <v>407</v>
      </c>
      <c r="C38" s="383">
        <v>9023592409</v>
      </c>
      <c r="D38" s="384" t="s">
        <v>462</v>
      </c>
      <c r="E38" s="396" t="s">
        <v>410</v>
      </c>
      <c r="F38" s="386" t="s">
        <v>442</v>
      </c>
      <c r="G38" s="387" t="s">
        <v>1075</v>
      </c>
      <c r="H38" s="388">
        <v>0</v>
      </c>
      <c r="I38" s="389">
        <f>66.08+991.33</f>
        <v>1057.4100000000001</v>
      </c>
      <c r="J38" s="388">
        <v>0</v>
      </c>
      <c r="K38" s="390">
        <v>163.05000000000001</v>
      </c>
      <c r="L38" s="391">
        <v>0.8</v>
      </c>
      <c r="M38" s="392">
        <f t="shared" si="0"/>
        <v>162.25</v>
      </c>
      <c r="N38" s="388">
        <v>0</v>
      </c>
      <c r="O38" s="388">
        <v>0</v>
      </c>
      <c r="P38" s="388">
        <f t="shared" si="1"/>
        <v>0</v>
      </c>
      <c r="Q38" s="391">
        <v>0</v>
      </c>
      <c r="R38" s="388">
        <v>0</v>
      </c>
      <c r="S38" s="388">
        <f t="shared" si="2"/>
        <v>0</v>
      </c>
      <c r="T38" s="388">
        <v>0</v>
      </c>
      <c r="U38" s="388">
        <v>0</v>
      </c>
      <c r="V38" s="388">
        <f t="shared" si="3"/>
        <v>0</v>
      </c>
      <c r="W38" s="395"/>
      <c r="X38" s="388">
        <v>0</v>
      </c>
      <c r="Y38" s="393">
        <v>0</v>
      </c>
      <c r="Z38" s="393">
        <v>0</v>
      </c>
      <c r="AA38" s="393"/>
      <c r="AB38" s="393">
        <f t="shared" si="4"/>
        <v>1219.6600000000001</v>
      </c>
    </row>
    <row r="39" spans="1:28" s="397" customFormat="1" ht="42">
      <c r="A39" s="381" t="s">
        <v>406</v>
      </c>
      <c r="B39" s="382" t="s">
        <v>407</v>
      </c>
      <c r="C39" s="383">
        <v>4138318410</v>
      </c>
      <c r="D39" s="384" t="s">
        <v>463</v>
      </c>
      <c r="E39" s="396" t="s">
        <v>414</v>
      </c>
      <c r="F39" s="386" t="s">
        <v>418</v>
      </c>
      <c r="G39" s="387" t="s">
        <v>1075</v>
      </c>
      <c r="H39" s="388">
        <v>0</v>
      </c>
      <c r="I39" s="389">
        <v>219.5</v>
      </c>
      <c r="J39" s="388">
        <v>0</v>
      </c>
      <c r="K39" s="390">
        <v>163.05000000000001</v>
      </c>
      <c r="L39" s="391">
        <v>3.53</v>
      </c>
      <c r="M39" s="392">
        <f t="shared" si="0"/>
        <v>159.52000000000001</v>
      </c>
      <c r="N39" s="388">
        <v>0</v>
      </c>
      <c r="O39" s="388">
        <v>0</v>
      </c>
      <c r="P39" s="388">
        <f t="shared" si="1"/>
        <v>0</v>
      </c>
      <c r="Q39" s="391">
        <v>0</v>
      </c>
      <c r="R39" s="388">
        <v>0</v>
      </c>
      <c r="S39" s="388">
        <f t="shared" si="2"/>
        <v>0</v>
      </c>
      <c r="T39" s="388">
        <v>0</v>
      </c>
      <c r="U39" s="388">
        <v>0</v>
      </c>
      <c r="V39" s="388">
        <f t="shared" si="3"/>
        <v>0</v>
      </c>
      <c r="W39" s="395"/>
      <c r="X39" s="388">
        <v>0</v>
      </c>
      <c r="Y39" s="393">
        <v>0</v>
      </c>
      <c r="Z39" s="393">
        <v>0</v>
      </c>
      <c r="AA39" s="393"/>
      <c r="AB39" s="393">
        <f t="shared" si="4"/>
        <v>379.02</v>
      </c>
    </row>
    <row r="40" spans="1:28" s="397" customFormat="1" ht="42">
      <c r="A40" s="381" t="s">
        <v>406</v>
      </c>
      <c r="B40" s="382" t="s">
        <v>407</v>
      </c>
      <c r="C40" s="383">
        <v>7767421406</v>
      </c>
      <c r="D40" s="402" t="s">
        <v>464</v>
      </c>
      <c r="E40" s="396" t="s">
        <v>423</v>
      </c>
      <c r="F40" s="386" t="s">
        <v>465</v>
      </c>
      <c r="G40" s="387" t="s">
        <v>1075</v>
      </c>
      <c r="H40" s="388">
        <v>0</v>
      </c>
      <c r="I40" s="389">
        <v>87.87</v>
      </c>
      <c r="J40" s="388">
        <v>0</v>
      </c>
      <c r="K40" s="390">
        <v>163.05000000000001</v>
      </c>
      <c r="L40" s="391">
        <v>17.36</v>
      </c>
      <c r="M40" s="392">
        <f t="shared" si="0"/>
        <v>145.69</v>
      </c>
      <c r="N40" s="388">
        <v>0</v>
      </c>
      <c r="O40" s="388">
        <v>0</v>
      </c>
      <c r="P40" s="388">
        <f t="shared" si="1"/>
        <v>0</v>
      </c>
      <c r="Q40" s="391">
        <v>0</v>
      </c>
      <c r="R40" s="388">
        <v>0</v>
      </c>
      <c r="S40" s="388">
        <f t="shared" si="2"/>
        <v>0</v>
      </c>
      <c r="T40" s="388">
        <v>0</v>
      </c>
      <c r="U40" s="388">
        <v>0</v>
      </c>
      <c r="V40" s="388">
        <f t="shared" si="3"/>
        <v>0</v>
      </c>
      <c r="W40" s="395"/>
      <c r="X40" s="388">
        <v>0</v>
      </c>
      <c r="Y40" s="393">
        <v>0</v>
      </c>
      <c r="Z40" s="393">
        <v>0</v>
      </c>
      <c r="AA40" s="393"/>
      <c r="AB40" s="393">
        <f t="shared" si="4"/>
        <v>233.56</v>
      </c>
    </row>
    <row r="41" spans="1:28" s="397" customFormat="1" ht="42">
      <c r="A41" s="381" t="s">
        <v>406</v>
      </c>
      <c r="B41" s="382" t="s">
        <v>407</v>
      </c>
      <c r="C41" s="383">
        <v>6328840454</v>
      </c>
      <c r="D41" s="384" t="s">
        <v>466</v>
      </c>
      <c r="E41" s="396" t="s">
        <v>410</v>
      </c>
      <c r="F41" s="386" t="s">
        <v>416</v>
      </c>
      <c r="G41" s="387" t="s">
        <v>1075</v>
      </c>
      <c r="H41" s="388">
        <v>0</v>
      </c>
      <c r="I41" s="389">
        <v>757.12</v>
      </c>
      <c r="J41" s="388">
        <v>0</v>
      </c>
      <c r="K41" s="390">
        <v>163.05000000000001</v>
      </c>
      <c r="L41" s="391">
        <v>8</v>
      </c>
      <c r="M41" s="392">
        <f t="shared" si="0"/>
        <v>155.05000000000001</v>
      </c>
      <c r="N41" s="388">
        <v>0</v>
      </c>
      <c r="O41" s="388">
        <v>0</v>
      </c>
      <c r="P41" s="388">
        <f t="shared" si="1"/>
        <v>0</v>
      </c>
      <c r="Q41" s="391">
        <v>0</v>
      </c>
      <c r="R41" s="388">
        <v>0</v>
      </c>
      <c r="S41" s="388">
        <f t="shared" si="2"/>
        <v>0</v>
      </c>
      <c r="T41" s="388">
        <v>0</v>
      </c>
      <c r="U41" s="388">
        <v>0</v>
      </c>
      <c r="V41" s="388">
        <f t="shared" si="3"/>
        <v>0</v>
      </c>
      <c r="W41" s="395"/>
      <c r="X41" s="388">
        <v>0</v>
      </c>
      <c r="Y41" s="393">
        <v>0</v>
      </c>
      <c r="Z41" s="393">
        <v>0</v>
      </c>
      <c r="AA41" s="393"/>
      <c r="AB41" s="393">
        <f t="shared" si="4"/>
        <v>912.17000000000007</v>
      </c>
    </row>
    <row r="42" spans="1:28" s="397" customFormat="1" ht="42">
      <c r="A42" s="381" t="s">
        <v>406</v>
      </c>
      <c r="B42" s="382" t="s">
        <v>407</v>
      </c>
      <c r="C42" s="383">
        <v>12129892442</v>
      </c>
      <c r="D42" s="384" t="s">
        <v>467</v>
      </c>
      <c r="E42" s="396" t="s">
        <v>414</v>
      </c>
      <c r="F42" s="386" t="s">
        <v>409</v>
      </c>
      <c r="G42" s="387" t="s">
        <v>1075</v>
      </c>
      <c r="H42" s="388">
        <v>0</v>
      </c>
      <c r="I42" s="389">
        <v>132.78</v>
      </c>
      <c r="J42" s="388">
        <v>0</v>
      </c>
      <c r="K42" s="390">
        <v>163.05000000000001</v>
      </c>
      <c r="L42" s="391">
        <v>27.99</v>
      </c>
      <c r="M42" s="392">
        <f t="shared" si="0"/>
        <v>135.06</v>
      </c>
      <c r="N42" s="388">
        <v>0</v>
      </c>
      <c r="O42" s="388">
        <v>0</v>
      </c>
      <c r="P42" s="388">
        <f t="shared" si="1"/>
        <v>0</v>
      </c>
      <c r="Q42" s="391">
        <v>126.3</v>
      </c>
      <c r="R42" s="388">
        <v>83.97</v>
      </c>
      <c r="S42" s="388">
        <f t="shared" si="2"/>
        <v>42.33</v>
      </c>
      <c r="T42" s="388">
        <v>0</v>
      </c>
      <c r="U42" s="388">
        <v>0</v>
      </c>
      <c r="V42" s="388">
        <f t="shared" si="3"/>
        <v>0</v>
      </c>
      <c r="W42" s="395"/>
      <c r="X42" s="388">
        <v>0</v>
      </c>
      <c r="Y42" s="393">
        <v>0</v>
      </c>
      <c r="Z42" s="393">
        <v>0</v>
      </c>
      <c r="AA42" s="393"/>
      <c r="AB42" s="393">
        <f t="shared" si="4"/>
        <v>310.16999999999996</v>
      </c>
    </row>
    <row r="43" spans="1:28" s="397" customFormat="1" ht="42">
      <c r="A43" s="381" t="s">
        <v>406</v>
      </c>
      <c r="B43" s="382" t="s">
        <v>407</v>
      </c>
      <c r="C43" s="383">
        <v>3070942431</v>
      </c>
      <c r="D43" s="384" t="s">
        <v>468</v>
      </c>
      <c r="E43" s="396" t="s">
        <v>414</v>
      </c>
      <c r="F43" s="386" t="s">
        <v>409</v>
      </c>
      <c r="G43" s="387" t="s">
        <v>1075</v>
      </c>
      <c r="H43" s="388">
        <v>0</v>
      </c>
      <c r="I43" s="389">
        <f>124.98+24.55</f>
        <v>149.53</v>
      </c>
      <c r="J43" s="388">
        <v>0</v>
      </c>
      <c r="K43" s="390">
        <v>163.05000000000001</v>
      </c>
      <c r="L43" s="391">
        <v>24.26</v>
      </c>
      <c r="M43" s="392">
        <f t="shared" si="0"/>
        <v>138.79000000000002</v>
      </c>
      <c r="N43" s="388">
        <v>0</v>
      </c>
      <c r="O43" s="388">
        <v>0</v>
      </c>
      <c r="P43" s="388">
        <f t="shared" si="1"/>
        <v>0</v>
      </c>
      <c r="Q43" s="391">
        <v>298.32</v>
      </c>
      <c r="R43" s="388">
        <v>83.97</v>
      </c>
      <c r="S43" s="388">
        <f t="shared" si="2"/>
        <v>214.35</v>
      </c>
      <c r="T43" s="388">
        <v>0</v>
      </c>
      <c r="U43" s="388">
        <v>0</v>
      </c>
      <c r="V43" s="388">
        <f t="shared" si="3"/>
        <v>0</v>
      </c>
      <c r="W43" s="395"/>
      <c r="X43" s="388">
        <v>0</v>
      </c>
      <c r="Y43" s="393">
        <v>0</v>
      </c>
      <c r="Z43" s="393">
        <v>0</v>
      </c>
      <c r="AA43" s="393"/>
      <c r="AB43" s="393">
        <f t="shared" si="4"/>
        <v>502.66999999999996</v>
      </c>
    </row>
    <row r="44" spans="1:28" s="397" customFormat="1" ht="42">
      <c r="A44" s="381" t="s">
        <v>406</v>
      </c>
      <c r="B44" s="382" t="s">
        <v>407</v>
      </c>
      <c r="C44" s="383">
        <v>5926268494</v>
      </c>
      <c r="D44" s="384" t="s">
        <v>469</v>
      </c>
      <c r="E44" s="396" t="s">
        <v>414</v>
      </c>
      <c r="F44" s="386" t="s">
        <v>418</v>
      </c>
      <c r="G44" s="387" t="s">
        <v>1075</v>
      </c>
      <c r="H44" s="388">
        <v>0</v>
      </c>
      <c r="I44" s="389">
        <v>240.52</v>
      </c>
      <c r="J44" s="388">
        <v>0</v>
      </c>
      <c r="K44" s="390">
        <v>163.05000000000001</v>
      </c>
      <c r="L44" s="391">
        <v>3.53</v>
      </c>
      <c r="M44" s="392">
        <f t="shared" si="0"/>
        <v>159.52000000000001</v>
      </c>
      <c r="N44" s="388">
        <v>0</v>
      </c>
      <c r="O44" s="388">
        <v>0</v>
      </c>
      <c r="P44" s="388">
        <f t="shared" si="1"/>
        <v>0</v>
      </c>
      <c r="Q44" s="391">
        <v>0</v>
      </c>
      <c r="R44" s="388">
        <v>0</v>
      </c>
      <c r="S44" s="388">
        <f t="shared" si="2"/>
        <v>0</v>
      </c>
      <c r="T44" s="388">
        <v>0</v>
      </c>
      <c r="U44" s="388">
        <v>0</v>
      </c>
      <c r="V44" s="388">
        <f t="shared" si="3"/>
        <v>0</v>
      </c>
      <c r="W44" s="395"/>
      <c r="X44" s="388">
        <v>0</v>
      </c>
      <c r="Y44" s="393">
        <v>0</v>
      </c>
      <c r="Z44" s="393">
        <v>0</v>
      </c>
      <c r="AA44" s="393"/>
      <c r="AB44" s="393">
        <f t="shared" si="4"/>
        <v>400.04</v>
      </c>
    </row>
    <row r="45" spans="1:28" s="397" customFormat="1" ht="42">
      <c r="A45" s="381" t="s">
        <v>406</v>
      </c>
      <c r="B45" s="382" t="s">
        <v>407</v>
      </c>
      <c r="C45" s="383">
        <v>9090397477</v>
      </c>
      <c r="D45" s="384" t="s">
        <v>470</v>
      </c>
      <c r="E45" s="396" t="s">
        <v>423</v>
      </c>
      <c r="F45" s="386" t="s">
        <v>471</v>
      </c>
      <c r="G45" s="387" t="s">
        <v>1075</v>
      </c>
      <c r="H45" s="388">
        <v>0</v>
      </c>
      <c r="I45" s="389">
        <f>104.16+29.6</f>
        <v>133.76</v>
      </c>
      <c r="J45" s="388">
        <v>0</v>
      </c>
      <c r="K45" s="390">
        <v>163.05000000000001</v>
      </c>
      <c r="L45" s="391">
        <v>21.7</v>
      </c>
      <c r="M45" s="392">
        <f t="shared" si="0"/>
        <v>141.35000000000002</v>
      </c>
      <c r="N45" s="388">
        <v>0</v>
      </c>
      <c r="O45" s="388">
        <v>0</v>
      </c>
      <c r="P45" s="388">
        <f t="shared" si="1"/>
        <v>0</v>
      </c>
      <c r="Q45" s="391">
        <v>0</v>
      </c>
      <c r="R45" s="388">
        <v>0</v>
      </c>
      <c r="S45" s="388">
        <f t="shared" si="2"/>
        <v>0</v>
      </c>
      <c r="T45" s="388">
        <v>77.569999999999993</v>
      </c>
      <c r="U45" s="388">
        <v>0</v>
      </c>
      <c r="V45" s="388">
        <f t="shared" si="3"/>
        <v>77.569999999999993</v>
      </c>
      <c r="W45" s="395" t="s">
        <v>620</v>
      </c>
      <c r="X45" s="388">
        <v>0</v>
      </c>
      <c r="Y45" s="393">
        <v>0</v>
      </c>
      <c r="Z45" s="393">
        <v>0</v>
      </c>
      <c r="AA45" s="393"/>
      <c r="AB45" s="393">
        <f t="shared" si="4"/>
        <v>352.68</v>
      </c>
    </row>
    <row r="46" spans="1:28" s="397" customFormat="1" ht="42">
      <c r="A46" s="381" t="s">
        <v>406</v>
      </c>
      <c r="B46" s="382" t="s">
        <v>407</v>
      </c>
      <c r="C46" s="383">
        <v>4411940442</v>
      </c>
      <c r="D46" s="384" t="s">
        <v>472</v>
      </c>
      <c r="E46" s="396" t="s">
        <v>423</v>
      </c>
      <c r="F46" s="386" t="s">
        <v>471</v>
      </c>
      <c r="G46" s="387" t="s">
        <v>1075</v>
      </c>
      <c r="H46" s="388">
        <v>0</v>
      </c>
      <c r="I46" s="389">
        <f>139.49</f>
        <v>139.49</v>
      </c>
      <c r="J46" s="388">
        <v>0</v>
      </c>
      <c r="K46" s="390">
        <v>163.05000000000001</v>
      </c>
      <c r="L46" s="391">
        <v>26.04</v>
      </c>
      <c r="M46" s="392">
        <f t="shared" si="0"/>
        <v>137.01000000000002</v>
      </c>
      <c r="N46" s="388">
        <v>0</v>
      </c>
      <c r="O46" s="388">
        <v>0</v>
      </c>
      <c r="P46" s="388">
        <v>0</v>
      </c>
      <c r="Q46" s="388">
        <v>172.23</v>
      </c>
      <c r="R46" s="388">
        <v>78.12</v>
      </c>
      <c r="S46" s="388">
        <f t="shared" si="2"/>
        <v>94.109999999999985</v>
      </c>
      <c r="T46" s="388">
        <v>0</v>
      </c>
      <c r="U46" s="388">
        <v>0</v>
      </c>
      <c r="V46" s="388">
        <f t="shared" si="3"/>
        <v>0</v>
      </c>
      <c r="W46" s="395"/>
      <c r="X46" s="388">
        <v>0</v>
      </c>
      <c r="Y46" s="393">
        <v>0</v>
      </c>
      <c r="Z46" s="393">
        <v>0</v>
      </c>
      <c r="AA46" s="393"/>
      <c r="AB46" s="393">
        <f t="shared" si="4"/>
        <v>370.61</v>
      </c>
    </row>
    <row r="47" spans="1:28" s="397" customFormat="1" ht="42">
      <c r="A47" s="381" t="s">
        <v>406</v>
      </c>
      <c r="B47" s="382" t="s">
        <v>407</v>
      </c>
      <c r="C47" s="383">
        <v>3640160436</v>
      </c>
      <c r="D47" s="402" t="s">
        <v>473</v>
      </c>
      <c r="E47" s="396" t="s">
        <v>414</v>
      </c>
      <c r="F47" s="386" t="s">
        <v>418</v>
      </c>
      <c r="G47" s="387" t="s">
        <v>1075</v>
      </c>
      <c r="H47" s="388">
        <v>0</v>
      </c>
      <c r="I47" s="389">
        <v>237.67</v>
      </c>
      <c r="J47" s="388">
        <v>0</v>
      </c>
      <c r="K47" s="390">
        <v>163.05000000000001</v>
      </c>
      <c r="L47" s="391">
        <v>3.53</v>
      </c>
      <c r="M47" s="392">
        <f t="shared" si="0"/>
        <v>159.52000000000001</v>
      </c>
      <c r="N47" s="388">
        <v>0</v>
      </c>
      <c r="O47" s="388">
        <v>0</v>
      </c>
      <c r="P47" s="388">
        <f t="shared" si="1"/>
        <v>0</v>
      </c>
      <c r="Q47" s="391">
        <v>0</v>
      </c>
      <c r="R47" s="388">
        <v>0</v>
      </c>
      <c r="S47" s="388">
        <f t="shared" si="2"/>
        <v>0</v>
      </c>
      <c r="T47" s="388">
        <v>0</v>
      </c>
      <c r="U47" s="388">
        <v>0</v>
      </c>
      <c r="V47" s="388">
        <f t="shared" si="3"/>
        <v>0</v>
      </c>
      <c r="W47" s="395"/>
      <c r="X47" s="388">
        <v>0</v>
      </c>
      <c r="Y47" s="393">
        <v>0</v>
      </c>
      <c r="Z47" s="393">
        <v>0</v>
      </c>
      <c r="AA47" s="393"/>
      <c r="AB47" s="393">
        <f t="shared" si="4"/>
        <v>397.19</v>
      </c>
    </row>
    <row r="48" spans="1:28" s="397" customFormat="1" ht="42">
      <c r="A48" s="381" t="s">
        <v>406</v>
      </c>
      <c r="B48" s="382" t="s">
        <v>407</v>
      </c>
      <c r="C48" s="383">
        <v>57749027572</v>
      </c>
      <c r="D48" s="402" t="s">
        <v>12</v>
      </c>
      <c r="E48" s="396" t="s">
        <v>423</v>
      </c>
      <c r="F48" s="386" t="s">
        <v>474</v>
      </c>
      <c r="G48" s="387" t="s">
        <v>1075</v>
      </c>
      <c r="H48" s="388">
        <v>0</v>
      </c>
      <c r="I48" s="389">
        <v>1093.44</v>
      </c>
      <c r="J48" s="388">
        <v>0</v>
      </c>
      <c r="K48" s="390">
        <v>163.05000000000001</v>
      </c>
      <c r="L48" s="391">
        <v>268.14999999999998</v>
      </c>
      <c r="M48" s="392">
        <f t="shared" si="0"/>
        <v>-105.09999999999997</v>
      </c>
      <c r="N48" s="388">
        <v>0</v>
      </c>
      <c r="O48" s="388">
        <v>0</v>
      </c>
      <c r="P48" s="388">
        <f t="shared" si="1"/>
        <v>0</v>
      </c>
      <c r="Q48" s="391">
        <v>0</v>
      </c>
      <c r="R48" s="388">
        <v>0</v>
      </c>
      <c r="S48" s="388">
        <f t="shared" si="2"/>
        <v>0</v>
      </c>
      <c r="T48" s="388">
        <v>0</v>
      </c>
      <c r="U48" s="388">
        <v>0</v>
      </c>
      <c r="V48" s="388">
        <f t="shared" si="3"/>
        <v>0</v>
      </c>
      <c r="W48" s="395"/>
      <c r="X48" s="388">
        <v>0</v>
      </c>
      <c r="Y48" s="393">
        <v>0</v>
      </c>
      <c r="Z48" s="393">
        <v>0</v>
      </c>
      <c r="AA48" s="393"/>
      <c r="AB48" s="393">
        <f t="shared" si="4"/>
        <v>988.34000000000015</v>
      </c>
    </row>
    <row r="49" spans="1:28" s="397" customFormat="1" ht="42">
      <c r="A49" s="381" t="s">
        <v>406</v>
      </c>
      <c r="B49" s="382" t="s">
        <v>407</v>
      </c>
      <c r="C49" s="383">
        <v>2839751488</v>
      </c>
      <c r="D49" s="384" t="s">
        <v>475</v>
      </c>
      <c r="E49" s="396" t="s">
        <v>423</v>
      </c>
      <c r="F49" s="386" t="s">
        <v>476</v>
      </c>
      <c r="G49" s="387" t="s">
        <v>1075</v>
      </c>
      <c r="H49" s="388">
        <v>0</v>
      </c>
      <c r="I49" s="389">
        <f>129.68+35.93</f>
        <v>165.61</v>
      </c>
      <c r="J49" s="388">
        <v>0</v>
      </c>
      <c r="K49" s="390">
        <v>163.05000000000001</v>
      </c>
      <c r="L49" s="391">
        <v>25.48</v>
      </c>
      <c r="M49" s="392">
        <f t="shared" si="0"/>
        <v>137.57000000000002</v>
      </c>
      <c r="N49" s="388">
        <v>0</v>
      </c>
      <c r="O49" s="388">
        <v>0</v>
      </c>
      <c r="P49" s="388">
        <v>0</v>
      </c>
      <c r="Q49" s="388">
        <v>298.32</v>
      </c>
      <c r="R49" s="388">
        <v>91.73</v>
      </c>
      <c r="S49" s="388">
        <f t="shared" si="2"/>
        <v>206.58999999999997</v>
      </c>
      <c r="T49" s="388">
        <v>0</v>
      </c>
      <c r="U49" s="388">
        <v>0</v>
      </c>
      <c r="V49" s="388">
        <f t="shared" si="3"/>
        <v>0</v>
      </c>
      <c r="W49" s="395"/>
      <c r="X49" s="388">
        <v>0</v>
      </c>
      <c r="Y49" s="393">
        <v>0</v>
      </c>
      <c r="Z49" s="393">
        <v>0</v>
      </c>
      <c r="AA49" s="393"/>
      <c r="AB49" s="393">
        <f t="shared" si="4"/>
        <v>509.77</v>
      </c>
    </row>
    <row r="50" spans="1:28" s="397" customFormat="1" ht="42">
      <c r="A50" s="381" t="s">
        <v>406</v>
      </c>
      <c r="B50" s="382" t="s">
        <v>407</v>
      </c>
      <c r="C50" s="383">
        <v>5519452490</v>
      </c>
      <c r="D50" s="384" t="s">
        <v>477</v>
      </c>
      <c r="E50" s="396" t="s">
        <v>423</v>
      </c>
      <c r="F50" s="386" t="s">
        <v>465</v>
      </c>
      <c r="G50" s="387" t="s">
        <v>1075</v>
      </c>
      <c r="H50" s="388">
        <v>0</v>
      </c>
      <c r="I50" s="389">
        <v>0</v>
      </c>
      <c r="J50" s="388">
        <v>97.2</v>
      </c>
      <c r="K50" s="390">
        <v>163.05000000000001</v>
      </c>
      <c r="L50" s="391">
        <v>10.42</v>
      </c>
      <c r="M50" s="392">
        <f t="shared" si="0"/>
        <v>152.63000000000002</v>
      </c>
      <c r="N50" s="388">
        <v>0</v>
      </c>
      <c r="O50" s="388">
        <v>0</v>
      </c>
      <c r="P50" s="388">
        <v>0</v>
      </c>
      <c r="Q50" s="388">
        <v>258.55</v>
      </c>
      <c r="R50" s="388">
        <v>194</v>
      </c>
      <c r="S50" s="388">
        <f t="shared" si="2"/>
        <v>64.550000000000011</v>
      </c>
      <c r="T50" s="388">
        <v>0</v>
      </c>
      <c r="U50" s="388">
        <v>0</v>
      </c>
      <c r="V50" s="388">
        <f t="shared" si="3"/>
        <v>0</v>
      </c>
      <c r="W50" s="395"/>
      <c r="X50" s="388">
        <v>0</v>
      </c>
      <c r="Y50" s="393">
        <v>0</v>
      </c>
      <c r="Z50" s="393">
        <v>0</v>
      </c>
      <c r="AA50" s="393"/>
      <c r="AB50" s="393">
        <f t="shared" si="4"/>
        <v>314.38000000000005</v>
      </c>
    </row>
    <row r="51" spans="1:28" s="397" customFormat="1" ht="42">
      <c r="A51" s="381" t="s">
        <v>406</v>
      </c>
      <c r="B51" s="382" t="s">
        <v>407</v>
      </c>
      <c r="C51" s="383">
        <v>9607793455</v>
      </c>
      <c r="D51" s="384" t="s">
        <v>478</v>
      </c>
      <c r="E51" s="396" t="s">
        <v>423</v>
      </c>
      <c r="F51" s="386" t="s">
        <v>479</v>
      </c>
      <c r="G51" s="387" t="s">
        <v>1075</v>
      </c>
      <c r="H51" s="388">
        <v>0</v>
      </c>
      <c r="I51" s="389">
        <f>44.24+179.86</f>
        <v>224.10000000000002</v>
      </c>
      <c r="J51" s="388">
        <v>0</v>
      </c>
      <c r="K51" s="390">
        <v>163.05000000000001</v>
      </c>
      <c r="L51" s="391">
        <v>1.74</v>
      </c>
      <c r="M51" s="392">
        <f t="shared" si="0"/>
        <v>161.31</v>
      </c>
      <c r="N51" s="388">
        <v>0</v>
      </c>
      <c r="O51" s="388">
        <v>0</v>
      </c>
      <c r="P51" s="388">
        <f t="shared" si="1"/>
        <v>0</v>
      </c>
      <c r="Q51" s="391">
        <v>0</v>
      </c>
      <c r="R51" s="388">
        <v>0</v>
      </c>
      <c r="S51" s="388">
        <f t="shared" si="2"/>
        <v>0</v>
      </c>
      <c r="T51" s="388">
        <v>0</v>
      </c>
      <c r="U51" s="388">
        <v>0</v>
      </c>
      <c r="V51" s="388">
        <f t="shared" si="3"/>
        <v>0</v>
      </c>
      <c r="W51" s="395"/>
      <c r="X51" s="388">
        <v>0</v>
      </c>
      <c r="Y51" s="393">
        <v>0</v>
      </c>
      <c r="Z51" s="393">
        <v>0</v>
      </c>
      <c r="AA51" s="393"/>
      <c r="AB51" s="393">
        <f t="shared" si="4"/>
        <v>385.41</v>
      </c>
    </row>
    <row r="52" spans="1:28" s="397" customFormat="1" ht="42">
      <c r="A52" s="381" t="s">
        <v>406</v>
      </c>
      <c r="B52" s="382" t="s">
        <v>407</v>
      </c>
      <c r="C52" s="383">
        <v>8655940402</v>
      </c>
      <c r="D52" s="384" t="s">
        <v>1034</v>
      </c>
      <c r="E52" s="396" t="s">
        <v>414</v>
      </c>
      <c r="F52" s="403" t="s">
        <v>451</v>
      </c>
      <c r="G52" s="387" t="s">
        <v>1075</v>
      </c>
      <c r="H52" s="388">
        <v>0</v>
      </c>
      <c r="I52" s="389">
        <v>456.28</v>
      </c>
      <c r="J52" s="388">
        <v>0</v>
      </c>
      <c r="K52" s="390">
        <v>163.05000000000001</v>
      </c>
      <c r="L52" s="391">
        <v>18.71</v>
      </c>
      <c r="M52" s="392">
        <f t="shared" si="0"/>
        <v>144.34</v>
      </c>
      <c r="N52" s="388">
        <v>0</v>
      </c>
      <c r="O52" s="388">
        <v>0</v>
      </c>
      <c r="P52" s="388">
        <f t="shared" si="1"/>
        <v>0</v>
      </c>
      <c r="Q52" s="391">
        <v>0</v>
      </c>
      <c r="R52" s="388">
        <v>0</v>
      </c>
      <c r="S52" s="388">
        <f t="shared" si="2"/>
        <v>0</v>
      </c>
      <c r="T52" s="388">
        <v>0</v>
      </c>
      <c r="U52" s="388">
        <v>0</v>
      </c>
      <c r="V52" s="388">
        <f t="shared" si="3"/>
        <v>0</v>
      </c>
      <c r="W52" s="395"/>
      <c r="X52" s="388">
        <v>0</v>
      </c>
      <c r="Y52" s="393">
        <v>0</v>
      </c>
      <c r="Z52" s="393">
        <v>0</v>
      </c>
      <c r="AA52" s="393"/>
      <c r="AB52" s="393">
        <f t="shared" si="4"/>
        <v>600.62</v>
      </c>
    </row>
    <row r="53" spans="1:28" s="397" customFormat="1" ht="42">
      <c r="A53" s="381" t="s">
        <v>406</v>
      </c>
      <c r="B53" s="382" t="s">
        <v>407</v>
      </c>
      <c r="C53" s="383">
        <v>9705587400</v>
      </c>
      <c r="D53" s="384" t="s">
        <v>480</v>
      </c>
      <c r="E53" s="396" t="s">
        <v>414</v>
      </c>
      <c r="F53" s="386" t="s">
        <v>451</v>
      </c>
      <c r="G53" s="387" t="s">
        <v>1075</v>
      </c>
      <c r="H53" s="388">
        <v>0</v>
      </c>
      <c r="I53" s="389">
        <v>330.64</v>
      </c>
      <c r="J53" s="388">
        <v>0</v>
      </c>
      <c r="K53" s="390">
        <v>163.05000000000001</v>
      </c>
      <c r="L53" s="391">
        <v>18.71</v>
      </c>
      <c r="M53" s="392">
        <f t="shared" si="0"/>
        <v>144.34</v>
      </c>
      <c r="N53" s="388">
        <v>0</v>
      </c>
      <c r="O53" s="388">
        <v>0</v>
      </c>
      <c r="P53" s="388">
        <f t="shared" si="1"/>
        <v>0</v>
      </c>
      <c r="Q53" s="391">
        <v>0</v>
      </c>
      <c r="R53" s="388">
        <v>0</v>
      </c>
      <c r="S53" s="388">
        <f t="shared" si="2"/>
        <v>0</v>
      </c>
      <c r="T53" s="388">
        <v>0</v>
      </c>
      <c r="U53" s="388">
        <v>0</v>
      </c>
      <c r="V53" s="388">
        <f t="shared" si="3"/>
        <v>0</v>
      </c>
      <c r="W53" s="395"/>
      <c r="X53" s="388">
        <v>0</v>
      </c>
      <c r="Y53" s="393">
        <v>0</v>
      </c>
      <c r="Z53" s="393">
        <v>0</v>
      </c>
      <c r="AA53" s="393"/>
      <c r="AB53" s="393">
        <f t="shared" si="4"/>
        <v>474.98</v>
      </c>
    </row>
    <row r="54" spans="1:28" s="397" customFormat="1" ht="42">
      <c r="A54" s="381" t="s">
        <v>406</v>
      </c>
      <c r="B54" s="382" t="s">
        <v>407</v>
      </c>
      <c r="C54" s="383">
        <v>50164287434</v>
      </c>
      <c r="D54" s="384" t="s">
        <v>481</v>
      </c>
      <c r="E54" s="396" t="s">
        <v>414</v>
      </c>
      <c r="F54" s="386" t="s">
        <v>418</v>
      </c>
      <c r="G54" s="387" t="s">
        <v>1075</v>
      </c>
      <c r="H54" s="388">
        <v>0</v>
      </c>
      <c r="I54" s="389">
        <v>317.91000000000003</v>
      </c>
      <c r="J54" s="388">
        <v>0</v>
      </c>
      <c r="K54" s="390">
        <v>163.05000000000001</v>
      </c>
      <c r="L54" s="391">
        <v>3.53</v>
      </c>
      <c r="M54" s="392">
        <f t="shared" si="0"/>
        <v>159.52000000000001</v>
      </c>
      <c r="N54" s="388">
        <v>0</v>
      </c>
      <c r="O54" s="388">
        <v>0</v>
      </c>
      <c r="P54" s="388">
        <f t="shared" si="1"/>
        <v>0</v>
      </c>
      <c r="Q54" s="391">
        <v>0</v>
      </c>
      <c r="R54" s="388">
        <v>0</v>
      </c>
      <c r="S54" s="388">
        <f t="shared" si="2"/>
        <v>0</v>
      </c>
      <c r="T54" s="388">
        <v>0</v>
      </c>
      <c r="U54" s="388">
        <v>0</v>
      </c>
      <c r="V54" s="388">
        <f t="shared" si="3"/>
        <v>0</v>
      </c>
      <c r="W54" s="395"/>
      <c r="X54" s="388">
        <v>0</v>
      </c>
      <c r="Y54" s="393">
        <v>0</v>
      </c>
      <c r="Z54" s="393">
        <v>0</v>
      </c>
      <c r="AA54" s="393"/>
      <c r="AB54" s="393">
        <f t="shared" si="4"/>
        <v>477.43000000000006</v>
      </c>
    </row>
    <row r="55" spans="1:28" s="397" customFormat="1" ht="42">
      <c r="A55" s="381" t="s">
        <v>406</v>
      </c>
      <c r="B55" s="382" t="s">
        <v>407</v>
      </c>
      <c r="C55" s="383">
        <v>7218074456</v>
      </c>
      <c r="D55" s="384" t="s">
        <v>482</v>
      </c>
      <c r="E55" s="396" t="s">
        <v>414</v>
      </c>
      <c r="F55" s="386" t="s">
        <v>409</v>
      </c>
      <c r="G55" s="387" t="s">
        <v>1075</v>
      </c>
      <c r="H55" s="388">
        <v>0</v>
      </c>
      <c r="I55" s="389">
        <v>150.72</v>
      </c>
      <c r="J55" s="388">
        <v>0</v>
      </c>
      <c r="K55" s="390">
        <v>163.05000000000001</v>
      </c>
      <c r="L55" s="391">
        <v>27.99</v>
      </c>
      <c r="M55" s="392">
        <f t="shared" si="0"/>
        <v>135.06</v>
      </c>
      <c r="N55" s="388">
        <v>0</v>
      </c>
      <c r="O55" s="388">
        <v>0</v>
      </c>
      <c r="P55" s="388">
        <v>0</v>
      </c>
      <c r="Q55" s="388">
        <v>298.32</v>
      </c>
      <c r="R55" s="392">
        <v>83.97</v>
      </c>
      <c r="S55" s="388">
        <f t="shared" si="2"/>
        <v>214.35</v>
      </c>
      <c r="T55" s="388">
        <v>48.84</v>
      </c>
      <c r="U55" s="388">
        <v>0</v>
      </c>
      <c r="V55" s="388">
        <f t="shared" si="3"/>
        <v>48.84</v>
      </c>
      <c r="W55" s="395" t="s">
        <v>620</v>
      </c>
      <c r="X55" s="388">
        <v>0</v>
      </c>
      <c r="Y55" s="393">
        <v>0</v>
      </c>
      <c r="Z55" s="393">
        <v>0</v>
      </c>
      <c r="AA55" s="393"/>
      <c r="AB55" s="393">
        <f t="shared" si="4"/>
        <v>548.97</v>
      </c>
    </row>
    <row r="56" spans="1:28" s="397" customFormat="1" ht="42">
      <c r="A56" s="381" t="s">
        <v>406</v>
      </c>
      <c r="B56" s="382" t="s">
        <v>407</v>
      </c>
      <c r="C56" s="383">
        <v>13600688480</v>
      </c>
      <c r="D56" s="384" t="s">
        <v>483</v>
      </c>
      <c r="E56" s="396" t="s">
        <v>423</v>
      </c>
      <c r="F56" s="402" t="s">
        <v>479</v>
      </c>
      <c r="G56" s="387" t="s">
        <v>1075</v>
      </c>
      <c r="H56" s="388">
        <v>0</v>
      </c>
      <c r="I56" s="389">
        <v>142.03</v>
      </c>
      <c r="J56" s="388">
        <v>0</v>
      </c>
      <c r="K56" s="390">
        <v>163.05000000000001</v>
      </c>
      <c r="L56" s="391">
        <v>26.04</v>
      </c>
      <c r="M56" s="392">
        <f t="shared" si="0"/>
        <v>137.01000000000002</v>
      </c>
      <c r="N56" s="388">
        <v>0</v>
      </c>
      <c r="O56" s="388">
        <v>0</v>
      </c>
      <c r="P56" s="388">
        <v>0</v>
      </c>
      <c r="Q56" s="388">
        <v>298.32</v>
      </c>
      <c r="R56" s="388">
        <v>78.12</v>
      </c>
      <c r="S56" s="388">
        <f t="shared" si="2"/>
        <v>220.2</v>
      </c>
      <c r="T56" s="388">
        <v>0</v>
      </c>
      <c r="U56" s="388">
        <v>0</v>
      </c>
      <c r="V56" s="388">
        <f t="shared" si="3"/>
        <v>0</v>
      </c>
      <c r="W56" s="395"/>
      <c r="X56" s="388">
        <v>0</v>
      </c>
      <c r="Y56" s="393">
        <v>0</v>
      </c>
      <c r="Z56" s="393">
        <v>0</v>
      </c>
      <c r="AA56" s="393"/>
      <c r="AB56" s="393">
        <f t="shared" si="4"/>
        <v>499.24</v>
      </c>
    </row>
    <row r="57" spans="1:28" s="397" customFormat="1" ht="42">
      <c r="A57" s="381" t="s">
        <v>406</v>
      </c>
      <c r="B57" s="382" t="s">
        <v>407</v>
      </c>
      <c r="C57" s="383">
        <v>3984331436</v>
      </c>
      <c r="D57" s="384" t="s">
        <v>484</v>
      </c>
      <c r="E57" s="396" t="s">
        <v>414</v>
      </c>
      <c r="F57" s="386" t="s">
        <v>418</v>
      </c>
      <c r="G57" s="387" t="s">
        <v>1075</v>
      </c>
      <c r="H57" s="388">
        <v>0</v>
      </c>
      <c r="I57" s="389">
        <f>202.4+48.14</f>
        <v>250.54000000000002</v>
      </c>
      <c r="J57" s="388">
        <v>0</v>
      </c>
      <c r="K57" s="390">
        <v>163.05000000000001</v>
      </c>
      <c r="L57" s="391">
        <v>2.94</v>
      </c>
      <c r="M57" s="392">
        <f t="shared" si="0"/>
        <v>160.11000000000001</v>
      </c>
      <c r="N57" s="388">
        <v>0</v>
      </c>
      <c r="O57" s="388">
        <v>0</v>
      </c>
      <c r="P57" s="388">
        <f t="shared" si="1"/>
        <v>0</v>
      </c>
      <c r="Q57" s="391">
        <v>0</v>
      </c>
      <c r="R57" s="388">
        <v>0</v>
      </c>
      <c r="S57" s="388">
        <f t="shared" si="2"/>
        <v>0</v>
      </c>
      <c r="T57" s="388">
        <v>0</v>
      </c>
      <c r="U57" s="388">
        <v>0</v>
      </c>
      <c r="V57" s="388">
        <f t="shared" si="3"/>
        <v>0</v>
      </c>
      <c r="W57" s="395"/>
      <c r="X57" s="388">
        <v>0</v>
      </c>
      <c r="Y57" s="393">
        <v>0</v>
      </c>
      <c r="Z57" s="393">
        <v>0</v>
      </c>
      <c r="AA57" s="393"/>
      <c r="AB57" s="393">
        <f t="shared" si="4"/>
        <v>410.65000000000003</v>
      </c>
    </row>
    <row r="58" spans="1:28" s="397" customFormat="1" ht="42">
      <c r="A58" s="381" t="s">
        <v>406</v>
      </c>
      <c r="B58" s="382" t="s">
        <v>407</v>
      </c>
      <c r="C58" s="383">
        <v>798726466</v>
      </c>
      <c r="D58" s="399" t="s">
        <v>485</v>
      </c>
      <c r="E58" s="396" t="s">
        <v>414</v>
      </c>
      <c r="F58" s="386" t="s">
        <v>421</v>
      </c>
      <c r="G58" s="387" t="s">
        <v>1075</v>
      </c>
      <c r="H58" s="388">
        <v>0</v>
      </c>
      <c r="I58" s="389">
        <v>303.81</v>
      </c>
      <c r="J58" s="388">
        <v>0</v>
      </c>
      <c r="K58" s="390">
        <v>163.05000000000001</v>
      </c>
      <c r="L58" s="391">
        <v>30.1</v>
      </c>
      <c r="M58" s="392">
        <f t="shared" si="0"/>
        <v>132.95000000000002</v>
      </c>
      <c r="N58" s="388">
        <v>0</v>
      </c>
      <c r="O58" s="388">
        <v>0</v>
      </c>
      <c r="P58" s="388">
        <f t="shared" si="1"/>
        <v>0</v>
      </c>
      <c r="Q58" s="391">
        <v>0</v>
      </c>
      <c r="R58" s="388">
        <v>0</v>
      </c>
      <c r="S58" s="388">
        <f t="shared" si="2"/>
        <v>0</v>
      </c>
      <c r="T58" s="388">
        <v>0</v>
      </c>
      <c r="U58" s="388">
        <v>0</v>
      </c>
      <c r="V58" s="388">
        <f t="shared" si="3"/>
        <v>0</v>
      </c>
      <c r="W58" s="395"/>
      <c r="X58" s="388">
        <v>0</v>
      </c>
      <c r="Y58" s="393">
        <v>0</v>
      </c>
      <c r="Z58" s="393">
        <v>0</v>
      </c>
      <c r="AA58" s="393"/>
      <c r="AB58" s="393">
        <f t="shared" si="4"/>
        <v>436.76</v>
      </c>
    </row>
    <row r="59" spans="1:28" s="397" customFormat="1" ht="42">
      <c r="A59" s="381" t="s">
        <v>406</v>
      </c>
      <c r="B59" s="382" t="s">
        <v>407</v>
      </c>
      <c r="C59" s="383">
        <v>6985239463</v>
      </c>
      <c r="D59" s="399" t="s">
        <v>486</v>
      </c>
      <c r="E59" s="396" t="s">
        <v>423</v>
      </c>
      <c r="F59" s="386" t="s">
        <v>465</v>
      </c>
      <c r="G59" s="387" t="s">
        <v>1075</v>
      </c>
      <c r="H59" s="388">
        <v>0</v>
      </c>
      <c r="I59" s="389">
        <v>138.62</v>
      </c>
      <c r="J59" s="388">
        <v>0</v>
      </c>
      <c r="K59" s="390">
        <v>163.05000000000001</v>
      </c>
      <c r="L59" s="391">
        <v>26.04</v>
      </c>
      <c r="M59" s="392">
        <f t="shared" si="0"/>
        <v>137.01000000000002</v>
      </c>
      <c r="N59" s="388">
        <v>0</v>
      </c>
      <c r="O59" s="388">
        <v>0</v>
      </c>
      <c r="P59" s="388">
        <f t="shared" si="1"/>
        <v>0</v>
      </c>
      <c r="Q59" s="391">
        <v>0</v>
      </c>
      <c r="R59" s="388">
        <v>0</v>
      </c>
      <c r="S59" s="388">
        <f t="shared" si="2"/>
        <v>0</v>
      </c>
      <c r="T59" s="388">
        <v>0</v>
      </c>
      <c r="U59" s="388">
        <v>0</v>
      </c>
      <c r="V59" s="388">
        <f t="shared" si="3"/>
        <v>0</v>
      </c>
      <c r="W59" s="395"/>
      <c r="X59" s="388">
        <v>0</v>
      </c>
      <c r="Y59" s="393">
        <v>0</v>
      </c>
      <c r="Z59" s="393">
        <v>0</v>
      </c>
      <c r="AA59" s="393"/>
      <c r="AB59" s="393">
        <f t="shared" si="4"/>
        <v>275.63</v>
      </c>
    </row>
    <row r="60" spans="1:28" s="397" customFormat="1" ht="42">
      <c r="A60" s="381" t="s">
        <v>406</v>
      </c>
      <c r="B60" s="382" t="s">
        <v>407</v>
      </c>
      <c r="C60" s="383">
        <v>8771945482</v>
      </c>
      <c r="D60" s="384" t="s">
        <v>487</v>
      </c>
      <c r="E60" s="396" t="s">
        <v>414</v>
      </c>
      <c r="F60" s="386" t="s">
        <v>488</v>
      </c>
      <c r="G60" s="387" t="s">
        <v>1075</v>
      </c>
      <c r="H60" s="388">
        <v>0</v>
      </c>
      <c r="I60" s="389">
        <f>158.26+65.01</f>
        <v>223.26999999999998</v>
      </c>
      <c r="J60" s="388">
        <v>0</v>
      </c>
      <c r="K60" s="390">
        <v>163.05000000000001</v>
      </c>
      <c r="L60" s="391">
        <v>35.57</v>
      </c>
      <c r="M60" s="392">
        <f t="shared" si="0"/>
        <v>127.48000000000002</v>
      </c>
      <c r="N60" s="388">
        <v>0</v>
      </c>
      <c r="O60" s="388">
        <v>0</v>
      </c>
      <c r="P60" s="388">
        <v>0</v>
      </c>
      <c r="Q60" s="388">
        <v>178.99</v>
      </c>
      <c r="R60" s="388">
        <v>106.71</v>
      </c>
      <c r="S60" s="388">
        <f t="shared" si="2"/>
        <v>72.280000000000015</v>
      </c>
      <c r="T60" s="388">
        <v>0</v>
      </c>
      <c r="U60" s="388">
        <v>0</v>
      </c>
      <c r="V60" s="388">
        <f t="shared" si="3"/>
        <v>0</v>
      </c>
      <c r="W60" s="395"/>
      <c r="X60" s="388">
        <v>0</v>
      </c>
      <c r="Y60" s="393">
        <v>0</v>
      </c>
      <c r="Z60" s="393">
        <v>0</v>
      </c>
      <c r="AA60" s="393"/>
      <c r="AB60" s="393">
        <f t="shared" si="4"/>
        <v>423.03000000000003</v>
      </c>
    </row>
    <row r="61" spans="1:28" s="397" customFormat="1" ht="42">
      <c r="A61" s="381" t="s">
        <v>406</v>
      </c>
      <c r="B61" s="382" t="s">
        <v>407</v>
      </c>
      <c r="C61" s="383">
        <v>3482060460</v>
      </c>
      <c r="D61" s="384" t="s">
        <v>489</v>
      </c>
      <c r="E61" s="396" t="s">
        <v>423</v>
      </c>
      <c r="F61" s="386" t="s">
        <v>476</v>
      </c>
      <c r="G61" s="387" t="s">
        <v>1075</v>
      </c>
      <c r="H61" s="388">
        <v>0</v>
      </c>
      <c r="I61" s="389">
        <v>154.84</v>
      </c>
      <c r="J61" s="388">
        <v>0</v>
      </c>
      <c r="K61" s="390">
        <v>163.05000000000001</v>
      </c>
      <c r="L61" s="391">
        <v>30.58</v>
      </c>
      <c r="M61" s="392">
        <f t="shared" si="0"/>
        <v>132.47000000000003</v>
      </c>
      <c r="N61" s="388">
        <v>0</v>
      </c>
      <c r="O61" s="388">
        <v>0</v>
      </c>
      <c r="P61" s="388">
        <v>0</v>
      </c>
      <c r="Q61" s="388">
        <v>172.23</v>
      </c>
      <c r="R61" s="388">
        <v>91.73</v>
      </c>
      <c r="S61" s="388">
        <f t="shared" si="2"/>
        <v>80.499999999999986</v>
      </c>
      <c r="T61" s="388">
        <v>0</v>
      </c>
      <c r="U61" s="388">
        <v>0</v>
      </c>
      <c r="V61" s="388">
        <f t="shared" si="3"/>
        <v>0</v>
      </c>
      <c r="W61" s="395"/>
      <c r="X61" s="388">
        <v>0</v>
      </c>
      <c r="Y61" s="393">
        <v>0</v>
      </c>
      <c r="Z61" s="393">
        <v>0</v>
      </c>
      <c r="AA61" s="393"/>
      <c r="AB61" s="393">
        <f t="shared" si="4"/>
        <v>367.81000000000006</v>
      </c>
    </row>
    <row r="62" spans="1:28" s="397" customFormat="1" ht="42">
      <c r="A62" s="381" t="s">
        <v>406</v>
      </c>
      <c r="B62" s="382" t="s">
        <v>407</v>
      </c>
      <c r="C62" s="383">
        <v>94991723434</v>
      </c>
      <c r="D62" s="384" t="s">
        <v>490</v>
      </c>
      <c r="E62" s="396" t="s">
        <v>423</v>
      </c>
      <c r="F62" s="386" t="s">
        <v>427</v>
      </c>
      <c r="G62" s="387" t="s">
        <v>1075</v>
      </c>
      <c r="H62" s="388">
        <v>0</v>
      </c>
      <c r="I62" s="389">
        <v>124.99</v>
      </c>
      <c r="J62" s="388">
        <v>0</v>
      </c>
      <c r="K62" s="390">
        <v>163.05000000000001</v>
      </c>
      <c r="L62" s="391">
        <v>26.04</v>
      </c>
      <c r="M62" s="392">
        <f t="shared" si="0"/>
        <v>137.01000000000002</v>
      </c>
      <c r="N62" s="388">
        <v>0</v>
      </c>
      <c r="O62" s="388">
        <v>0</v>
      </c>
      <c r="P62" s="388">
        <v>0</v>
      </c>
      <c r="Q62" s="388">
        <v>126.1</v>
      </c>
      <c r="R62" s="388">
        <v>78.12</v>
      </c>
      <c r="S62" s="388">
        <f t="shared" si="2"/>
        <v>47.97999999999999</v>
      </c>
      <c r="T62" s="388">
        <v>0</v>
      </c>
      <c r="U62" s="388">
        <v>0</v>
      </c>
      <c r="V62" s="388">
        <f t="shared" si="3"/>
        <v>0</v>
      </c>
      <c r="W62" s="395"/>
      <c r="X62" s="388">
        <v>0</v>
      </c>
      <c r="Y62" s="393">
        <v>0</v>
      </c>
      <c r="Z62" s="393">
        <v>0</v>
      </c>
      <c r="AA62" s="393"/>
      <c r="AB62" s="393">
        <f t="shared" si="4"/>
        <v>309.98</v>
      </c>
    </row>
    <row r="63" spans="1:28" s="397" customFormat="1" ht="42">
      <c r="A63" s="381" t="s">
        <v>406</v>
      </c>
      <c r="B63" s="382" t="s">
        <v>407</v>
      </c>
      <c r="C63" s="383">
        <v>39960544400</v>
      </c>
      <c r="D63" s="384" t="s">
        <v>491</v>
      </c>
      <c r="E63" s="396" t="s">
        <v>414</v>
      </c>
      <c r="F63" s="386" t="s">
        <v>421</v>
      </c>
      <c r="G63" s="387" t="s">
        <v>1075</v>
      </c>
      <c r="H63" s="388">
        <v>0</v>
      </c>
      <c r="I63" s="389">
        <v>303.81</v>
      </c>
      <c r="J63" s="388">
        <v>0</v>
      </c>
      <c r="K63" s="390">
        <v>163.05000000000001</v>
      </c>
      <c r="L63" s="391">
        <v>30.1</v>
      </c>
      <c r="M63" s="392">
        <f t="shared" si="0"/>
        <v>132.95000000000002</v>
      </c>
      <c r="N63" s="388">
        <v>0</v>
      </c>
      <c r="O63" s="388">
        <v>0</v>
      </c>
      <c r="P63" s="388">
        <f t="shared" si="1"/>
        <v>0</v>
      </c>
      <c r="Q63" s="391">
        <v>0</v>
      </c>
      <c r="R63" s="388">
        <v>0</v>
      </c>
      <c r="S63" s="388">
        <f t="shared" si="2"/>
        <v>0</v>
      </c>
      <c r="T63" s="388">
        <v>0</v>
      </c>
      <c r="U63" s="388">
        <v>0</v>
      </c>
      <c r="V63" s="388">
        <f t="shared" si="3"/>
        <v>0</v>
      </c>
      <c r="W63" s="395"/>
      <c r="X63" s="388">
        <v>0</v>
      </c>
      <c r="Y63" s="393">
        <v>0</v>
      </c>
      <c r="Z63" s="393">
        <v>0</v>
      </c>
      <c r="AA63" s="393"/>
      <c r="AB63" s="393">
        <f t="shared" si="4"/>
        <v>436.76</v>
      </c>
    </row>
    <row r="64" spans="1:28" s="397" customFormat="1" ht="42">
      <c r="A64" s="381" t="s">
        <v>406</v>
      </c>
      <c r="B64" s="382" t="s">
        <v>407</v>
      </c>
      <c r="C64" s="383">
        <v>7596289479</v>
      </c>
      <c r="D64" s="384" t="s">
        <v>492</v>
      </c>
      <c r="E64" s="396" t="s">
        <v>423</v>
      </c>
      <c r="F64" s="386" t="s">
        <v>430</v>
      </c>
      <c r="G64" s="387" t="s">
        <v>1075</v>
      </c>
      <c r="H64" s="388">
        <v>0</v>
      </c>
      <c r="I64" s="389">
        <v>124.99</v>
      </c>
      <c r="J64" s="388">
        <v>0</v>
      </c>
      <c r="K64" s="390">
        <v>163.05000000000001</v>
      </c>
      <c r="L64" s="391">
        <v>26.04</v>
      </c>
      <c r="M64" s="392">
        <f t="shared" si="0"/>
        <v>137.01000000000002</v>
      </c>
      <c r="N64" s="388">
        <v>0</v>
      </c>
      <c r="O64" s="388">
        <v>0</v>
      </c>
      <c r="P64" s="388">
        <v>0</v>
      </c>
      <c r="Q64" s="388">
        <v>298.32</v>
      </c>
      <c r="R64" s="388">
        <v>78.12</v>
      </c>
      <c r="S64" s="388">
        <f t="shared" si="2"/>
        <v>220.2</v>
      </c>
      <c r="T64" s="388">
        <v>0</v>
      </c>
      <c r="U64" s="388">
        <v>0</v>
      </c>
      <c r="V64" s="388">
        <f t="shared" si="3"/>
        <v>0</v>
      </c>
      <c r="W64" s="395"/>
      <c r="X64" s="388">
        <v>0</v>
      </c>
      <c r="Y64" s="393">
        <v>0</v>
      </c>
      <c r="Z64" s="393">
        <v>0</v>
      </c>
      <c r="AA64" s="393"/>
      <c r="AB64" s="393">
        <f t="shared" si="4"/>
        <v>482.20000000000005</v>
      </c>
    </row>
    <row r="65" spans="1:28" s="404" customFormat="1" ht="42">
      <c r="A65" s="381" t="s">
        <v>406</v>
      </c>
      <c r="B65" s="382" t="s">
        <v>407</v>
      </c>
      <c r="C65" s="383">
        <v>12003809406</v>
      </c>
      <c r="D65" s="384" t="s">
        <v>493</v>
      </c>
      <c r="E65" s="396" t="s">
        <v>414</v>
      </c>
      <c r="F65" s="386" t="s">
        <v>427</v>
      </c>
      <c r="G65" s="387" t="s">
        <v>1075</v>
      </c>
      <c r="H65" s="388">
        <v>0</v>
      </c>
      <c r="I65" s="389">
        <v>140.9</v>
      </c>
      <c r="J65" s="388">
        <v>0</v>
      </c>
      <c r="K65" s="390">
        <v>163.05000000000001</v>
      </c>
      <c r="L65" s="391">
        <v>26.04</v>
      </c>
      <c r="M65" s="392">
        <f t="shared" si="0"/>
        <v>137.01000000000002</v>
      </c>
      <c r="N65" s="388">
        <v>0</v>
      </c>
      <c r="O65" s="388">
        <v>0</v>
      </c>
      <c r="P65" s="388">
        <f t="shared" si="1"/>
        <v>0</v>
      </c>
      <c r="Q65" s="391">
        <v>0</v>
      </c>
      <c r="R65" s="388">
        <v>0</v>
      </c>
      <c r="S65" s="388">
        <f t="shared" si="2"/>
        <v>0</v>
      </c>
      <c r="T65" s="388">
        <v>0</v>
      </c>
      <c r="U65" s="388">
        <v>0</v>
      </c>
      <c r="V65" s="388">
        <f t="shared" si="3"/>
        <v>0</v>
      </c>
      <c r="W65" s="395"/>
      <c r="X65" s="388">
        <v>0</v>
      </c>
      <c r="Y65" s="393">
        <v>0</v>
      </c>
      <c r="Z65" s="393">
        <v>0</v>
      </c>
      <c r="AA65" s="393"/>
      <c r="AB65" s="393">
        <f t="shared" si="4"/>
        <v>277.91000000000003</v>
      </c>
    </row>
    <row r="66" spans="1:28" s="404" customFormat="1" ht="42">
      <c r="A66" s="381" t="s">
        <v>406</v>
      </c>
      <c r="B66" s="382" t="s">
        <v>407</v>
      </c>
      <c r="C66" s="383">
        <v>6657901470</v>
      </c>
      <c r="D66" s="384" t="s">
        <v>494</v>
      </c>
      <c r="E66" s="396" t="s">
        <v>414</v>
      </c>
      <c r="F66" s="386" t="s">
        <v>409</v>
      </c>
      <c r="G66" s="387" t="s">
        <v>1075</v>
      </c>
      <c r="H66" s="388">
        <v>0</v>
      </c>
      <c r="I66" s="389">
        <v>133.99</v>
      </c>
      <c r="J66" s="388">
        <v>0</v>
      </c>
      <c r="K66" s="390">
        <v>163.05000000000001</v>
      </c>
      <c r="L66" s="391">
        <v>27.99</v>
      </c>
      <c r="M66" s="392">
        <f t="shared" si="0"/>
        <v>135.06</v>
      </c>
      <c r="N66" s="388">
        <v>0</v>
      </c>
      <c r="O66" s="388">
        <v>0</v>
      </c>
      <c r="P66" s="388">
        <f t="shared" si="1"/>
        <v>0</v>
      </c>
      <c r="Q66" s="391">
        <v>0</v>
      </c>
      <c r="R66" s="388">
        <v>0</v>
      </c>
      <c r="S66" s="388">
        <f t="shared" si="2"/>
        <v>0</v>
      </c>
      <c r="T66" s="388">
        <v>0</v>
      </c>
      <c r="U66" s="388">
        <v>0</v>
      </c>
      <c r="V66" s="388">
        <f t="shared" si="3"/>
        <v>0</v>
      </c>
      <c r="W66" s="395"/>
      <c r="X66" s="388">
        <v>0</v>
      </c>
      <c r="Y66" s="393">
        <v>0</v>
      </c>
      <c r="Z66" s="393">
        <v>0</v>
      </c>
      <c r="AA66" s="393"/>
      <c r="AB66" s="393">
        <f t="shared" si="4"/>
        <v>269.05</v>
      </c>
    </row>
    <row r="67" spans="1:28" s="404" customFormat="1" ht="42">
      <c r="A67" s="381" t="s">
        <v>406</v>
      </c>
      <c r="B67" s="382" t="s">
        <v>407</v>
      </c>
      <c r="C67" s="383">
        <v>70154975494</v>
      </c>
      <c r="D67" s="384" t="s">
        <v>495</v>
      </c>
      <c r="E67" s="396" t="s">
        <v>410</v>
      </c>
      <c r="F67" s="386" t="s">
        <v>416</v>
      </c>
      <c r="G67" s="387" t="s">
        <v>1075</v>
      </c>
      <c r="H67" s="388">
        <v>0</v>
      </c>
      <c r="I67" s="389">
        <v>760.81</v>
      </c>
      <c r="J67" s="388">
        <v>0</v>
      </c>
      <c r="K67" s="390">
        <v>163.05000000000001</v>
      </c>
      <c r="L67" s="391">
        <v>8</v>
      </c>
      <c r="M67" s="392">
        <f t="shared" ref="M67:M130" si="5">K67-L67</f>
        <v>155.05000000000001</v>
      </c>
      <c r="N67" s="388">
        <v>0</v>
      </c>
      <c r="O67" s="388">
        <v>0</v>
      </c>
      <c r="P67" s="388">
        <f t="shared" ref="P67:P130" si="6">N67-O67</f>
        <v>0</v>
      </c>
      <c r="Q67" s="391">
        <v>0</v>
      </c>
      <c r="R67" s="388">
        <v>0</v>
      </c>
      <c r="S67" s="388">
        <f t="shared" ref="S67:S132" si="7">Q67-R67</f>
        <v>0</v>
      </c>
      <c r="T67" s="388">
        <v>0</v>
      </c>
      <c r="U67" s="388">
        <v>0</v>
      </c>
      <c r="V67" s="388">
        <f t="shared" ref="V67:V134" si="8">T67-U67</f>
        <v>0</v>
      </c>
      <c r="W67" s="395"/>
      <c r="X67" s="388">
        <v>0</v>
      </c>
      <c r="Y67" s="393">
        <v>0</v>
      </c>
      <c r="Z67" s="393">
        <v>0</v>
      </c>
      <c r="AA67" s="393"/>
      <c r="AB67" s="393">
        <f t="shared" ref="AB67:AB134" si="9">SUM(Z67,V67,S67,P67,M67,J67,I67)</f>
        <v>915.8599999999999</v>
      </c>
    </row>
    <row r="68" spans="1:28" s="405" customFormat="1" ht="42">
      <c r="A68" s="381" t="s">
        <v>406</v>
      </c>
      <c r="B68" s="382" t="s">
        <v>407</v>
      </c>
      <c r="C68" s="383">
        <v>7321319440</v>
      </c>
      <c r="D68" s="384" t="s">
        <v>496</v>
      </c>
      <c r="E68" s="396" t="s">
        <v>414</v>
      </c>
      <c r="F68" s="386" t="s">
        <v>497</v>
      </c>
      <c r="G68" s="387" t="s">
        <v>1075</v>
      </c>
      <c r="H68" s="388">
        <v>0</v>
      </c>
      <c r="I68" s="389">
        <v>244.33</v>
      </c>
      <c r="J68" s="388">
        <v>0</v>
      </c>
      <c r="K68" s="390">
        <v>163.05000000000001</v>
      </c>
      <c r="L68" s="391">
        <v>2.1800000000000002</v>
      </c>
      <c r="M68" s="392">
        <f t="shared" si="5"/>
        <v>160.87</v>
      </c>
      <c r="N68" s="388">
        <v>0</v>
      </c>
      <c r="O68" s="388">
        <v>0</v>
      </c>
      <c r="P68" s="388">
        <f t="shared" si="6"/>
        <v>0</v>
      </c>
      <c r="Q68" s="391">
        <v>0</v>
      </c>
      <c r="R68" s="388">
        <v>0</v>
      </c>
      <c r="S68" s="388">
        <f t="shared" si="7"/>
        <v>0</v>
      </c>
      <c r="T68" s="388">
        <v>0</v>
      </c>
      <c r="U68" s="388">
        <v>0</v>
      </c>
      <c r="V68" s="388">
        <f t="shared" si="8"/>
        <v>0</v>
      </c>
      <c r="W68" s="395"/>
      <c r="X68" s="388">
        <v>0</v>
      </c>
      <c r="Y68" s="393">
        <v>0</v>
      </c>
      <c r="Z68" s="393">
        <v>0</v>
      </c>
      <c r="AA68" s="393"/>
      <c r="AB68" s="393">
        <f t="shared" si="9"/>
        <v>405.20000000000005</v>
      </c>
    </row>
    <row r="69" spans="1:28" s="405" customFormat="1" ht="42">
      <c r="A69" s="381" t="s">
        <v>406</v>
      </c>
      <c r="B69" s="382" t="s">
        <v>407</v>
      </c>
      <c r="C69" s="383">
        <v>4810664465</v>
      </c>
      <c r="D69" s="384" t="s">
        <v>498</v>
      </c>
      <c r="E69" s="396" t="s">
        <v>414</v>
      </c>
      <c r="F69" s="386" t="s">
        <v>409</v>
      </c>
      <c r="G69" s="387" t="s">
        <v>1075</v>
      </c>
      <c r="H69" s="388">
        <v>0</v>
      </c>
      <c r="I69" s="389">
        <v>139.68</v>
      </c>
      <c r="J69" s="388">
        <v>0</v>
      </c>
      <c r="K69" s="390">
        <v>163.05000000000001</v>
      </c>
      <c r="L69" s="391">
        <v>26.8</v>
      </c>
      <c r="M69" s="392">
        <f t="shared" si="5"/>
        <v>136.25</v>
      </c>
      <c r="N69" s="388">
        <v>0</v>
      </c>
      <c r="O69" s="388">
        <v>0</v>
      </c>
      <c r="P69" s="388">
        <f t="shared" si="6"/>
        <v>0</v>
      </c>
      <c r="Q69" s="391">
        <v>0</v>
      </c>
      <c r="R69" s="388">
        <v>0</v>
      </c>
      <c r="S69" s="388">
        <f t="shared" si="7"/>
        <v>0</v>
      </c>
      <c r="T69" s="388">
        <v>77.569999999999993</v>
      </c>
      <c r="U69" s="388">
        <v>0</v>
      </c>
      <c r="V69" s="388">
        <f t="shared" si="8"/>
        <v>77.569999999999993</v>
      </c>
      <c r="W69" s="395" t="s">
        <v>620</v>
      </c>
      <c r="X69" s="388">
        <v>0</v>
      </c>
      <c r="Y69" s="393">
        <v>0</v>
      </c>
      <c r="Z69" s="393">
        <v>0</v>
      </c>
      <c r="AA69" s="393"/>
      <c r="AB69" s="393">
        <f t="shared" si="9"/>
        <v>353.5</v>
      </c>
    </row>
    <row r="70" spans="1:28" s="405" customFormat="1" ht="42">
      <c r="A70" s="381" t="s">
        <v>406</v>
      </c>
      <c r="B70" s="382" t="s">
        <v>407</v>
      </c>
      <c r="C70" s="383">
        <v>79930263420</v>
      </c>
      <c r="D70" s="384" t="s">
        <v>1035</v>
      </c>
      <c r="E70" s="396" t="s">
        <v>414</v>
      </c>
      <c r="F70" s="403" t="s">
        <v>421</v>
      </c>
      <c r="G70" s="387" t="s">
        <v>1075</v>
      </c>
      <c r="H70" s="388">
        <v>0</v>
      </c>
      <c r="I70" s="389">
        <v>297.05</v>
      </c>
      <c r="J70" s="388">
        <v>0</v>
      </c>
      <c r="K70" s="390">
        <v>163.05000000000001</v>
      </c>
      <c r="L70" s="391">
        <v>24.08</v>
      </c>
      <c r="M70" s="392">
        <f t="shared" si="5"/>
        <v>138.97000000000003</v>
      </c>
      <c r="N70" s="388">
        <v>0</v>
      </c>
      <c r="O70" s="388">
        <v>0</v>
      </c>
      <c r="P70" s="388">
        <f t="shared" si="6"/>
        <v>0</v>
      </c>
      <c r="Q70" s="391">
        <v>0</v>
      </c>
      <c r="R70" s="388">
        <v>0</v>
      </c>
      <c r="S70" s="388">
        <f t="shared" si="7"/>
        <v>0</v>
      </c>
      <c r="T70" s="388">
        <v>0</v>
      </c>
      <c r="U70" s="388">
        <v>0</v>
      </c>
      <c r="V70" s="388">
        <f t="shared" si="8"/>
        <v>0</v>
      </c>
      <c r="W70" s="395"/>
      <c r="X70" s="388">
        <v>0</v>
      </c>
      <c r="Y70" s="393">
        <v>0</v>
      </c>
      <c r="Z70" s="393">
        <v>0</v>
      </c>
      <c r="AA70" s="393"/>
      <c r="AB70" s="393">
        <f t="shared" si="9"/>
        <v>436.02000000000004</v>
      </c>
    </row>
    <row r="71" spans="1:28" s="405" customFormat="1" ht="42">
      <c r="A71" s="381" t="s">
        <v>406</v>
      </c>
      <c r="B71" s="382" t="s">
        <v>407</v>
      </c>
      <c r="C71" s="383">
        <v>10274174421</v>
      </c>
      <c r="D71" s="384" t="s">
        <v>499</v>
      </c>
      <c r="E71" s="396" t="s">
        <v>414</v>
      </c>
      <c r="F71" s="386" t="s">
        <v>427</v>
      </c>
      <c r="G71" s="387" t="s">
        <v>1075</v>
      </c>
      <c r="H71" s="388">
        <v>0</v>
      </c>
      <c r="I71" s="389">
        <v>127.28</v>
      </c>
      <c r="J71" s="388">
        <v>0</v>
      </c>
      <c r="K71" s="390">
        <v>163.05000000000001</v>
      </c>
      <c r="L71" s="391">
        <v>26.04</v>
      </c>
      <c r="M71" s="392">
        <f t="shared" si="5"/>
        <v>137.01000000000002</v>
      </c>
      <c r="N71" s="388">
        <v>0</v>
      </c>
      <c r="O71" s="388">
        <v>0</v>
      </c>
      <c r="P71" s="388">
        <v>0</v>
      </c>
      <c r="Q71" s="391">
        <v>344.47</v>
      </c>
      <c r="R71" s="388">
        <v>78.12</v>
      </c>
      <c r="S71" s="388">
        <f t="shared" si="7"/>
        <v>266.35000000000002</v>
      </c>
      <c r="T71" s="388">
        <v>0</v>
      </c>
      <c r="U71" s="388">
        <v>0</v>
      </c>
      <c r="V71" s="388">
        <f t="shared" si="8"/>
        <v>0</v>
      </c>
      <c r="W71" s="395"/>
      <c r="X71" s="388">
        <v>0</v>
      </c>
      <c r="Y71" s="393">
        <v>0</v>
      </c>
      <c r="Z71" s="393">
        <v>0</v>
      </c>
      <c r="AA71" s="393"/>
      <c r="AB71" s="393">
        <f t="shared" si="9"/>
        <v>530.64</v>
      </c>
    </row>
    <row r="72" spans="1:28" s="405" customFormat="1" ht="42">
      <c r="A72" s="381" t="s">
        <v>406</v>
      </c>
      <c r="B72" s="382" t="s">
        <v>407</v>
      </c>
      <c r="C72" s="383">
        <v>14581551455</v>
      </c>
      <c r="D72" s="384" t="s">
        <v>500</v>
      </c>
      <c r="E72" s="396" t="s">
        <v>423</v>
      </c>
      <c r="F72" s="386" t="s">
        <v>412</v>
      </c>
      <c r="G72" s="387" t="s">
        <v>1075</v>
      </c>
      <c r="H72" s="388">
        <v>0</v>
      </c>
      <c r="I72" s="389">
        <v>0</v>
      </c>
      <c r="J72" s="388">
        <v>56.77</v>
      </c>
      <c r="K72" s="390">
        <v>163.05000000000001</v>
      </c>
      <c r="L72" s="391">
        <v>4.34</v>
      </c>
      <c r="M72" s="392">
        <f t="shared" si="5"/>
        <v>158.71</v>
      </c>
      <c r="N72" s="388">
        <v>0</v>
      </c>
      <c r="O72" s="388">
        <v>0</v>
      </c>
      <c r="P72" s="388">
        <f t="shared" si="6"/>
        <v>0</v>
      </c>
      <c r="Q72" s="391">
        <v>0</v>
      </c>
      <c r="R72" s="388">
        <v>0</v>
      </c>
      <c r="S72" s="388">
        <f t="shared" si="7"/>
        <v>0</v>
      </c>
      <c r="T72" s="388">
        <v>77.569999999999993</v>
      </c>
      <c r="U72" s="388">
        <v>0</v>
      </c>
      <c r="V72" s="388">
        <f t="shared" si="8"/>
        <v>77.569999999999993</v>
      </c>
      <c r="W72" s="395" t="s">
        <v>620</v>
      </c>
      <c r="X72" s="388">
        <v>0</v>
      </c>
      <c r="Y72" s="393">
        <v>0</v>
      </c>
      <c r="Z72" s="393">
        <v>0</v>
      </c>
      <c r="AA72" s="393"/>
      <c r="AB72" s="393">
        <f t="shared" si="9"/>
        <v>293.05</v>
      </c>
    </row>
    <row r="73" spans="1:28" s="405" customFormat="1" ht="42">
      <c r="A73" s="381" t="s">
        <v>406</v>
      </c>
      <c r="B73" s="382" t="s">
        <v>407</v>
      </c>
      <c r="C73" s="383">
        <v>15859071469</v>
      </c>
      <c r="D73" s="384" t="s">
        <v>501</v>
      </c>
      <c r="E73" s="396" t="s">
        <v>423</v>
      </c>
      <c r="F73" s="386" t="s">
        <v>471</v>
      </c>
      <c r="G73" s="387" t="s">
        <v>1075</v>
      </c>
      <c r="H73" s="388">
        <v>0</v>
      </c>
      <c r="I73" s="389">
        <v>134.08000000000001</v>
      </c>
      <c r="J73" s="388">
        <v>0</v>
      </c>
      <c r="K73" s="390">
        <v>163.05000000000001</v>
      </c>
      <c r="L73" s="391">
        <v>26.04</v>
      </c>
      <c r="M73" s="392">
        <f t="shared" si="5"/>
        <v>137.01000000000002</v>
      </c>
      <c r="N73" s="388">
        <v>0</v>
      </c>
      <c r="O73" s="388">
        <v>0</v>
      </c>
      <c r="P73" s="388">
        <f t="shared" si="6"/>
        <v>0</v>
      </c>
      <c r="Q73" s="392">
        <v>435</v>
      </c>
      <c r="R73" s="388">
        <v>78.12</v>
      </c>
      <c r="S73" s="388">
        <f t="shared" si="7"/>
        <v>356.88</v>
      </c>
      <c r="T73" s="388">
        <v>0</v>
      </c>
      <c r="U73" s="388">
        <v>0</v>
      </c>
      <c r="V73" s="388">
        <f t="shared" si="8"/>
        <v>0</v>
      </c>
      <c r="W73" s="395"/>
      <c r="X73" s="388">
        <v>0</v>
      </c>
      <c r="Y73" s="393">
        <v>0</v>
      </c>
      <c r="Z73" s="393">
        <v>0</v>
      </c>
      <c r="AA73" s="393"/>
      <c r="AB73" s="393">
        <f t="shared" si="9"/>
        <v>627.97</v>
      </c>
    </row>
    <row r="74" spans="1:28" s="405" customFormat="1" ht="42">
      <c r="A74" s="381" t="s">
        <v>406</v>
      </c>
      <c r="B74" s="382" t="s">
        <v>407</v>
      </c>
      <c r="C74" s="383">
        <v>810359421</v>
      </c>
      <c r="D74" s="384" t="s">
        <v>502</v>
      </c>
      <c r="E74" s="396" t="s">
        <v>414</v>
      </c>
      <c r="F74" s="386" t="s">
        <v>488</v>
      </c>
      <c r="G74" s="387" t="s">
        <v>1075</v>
      </c>
      <c r="H74" s="388">
        <v>0</v>
      </c>
      <c r="I74" s="389">
        <v>206.42</v>
      </c>
      <c r="J74" s="388">
        <v>0</v>
      </c>
      <c r="K74" s="390">
        <v>163.05000000000001</v>
      </c>
      <c r="L74" s="391">
        <v>46.4</v>
      </c>
      <c r="M74" s="392">
        <f t="shared" si="5"/>
        <v>116.65</v>
      </c>
      <c r="N74" s="388">
        <v>0</v>
      </c>
      <c r="O74" s="388">
        <v>0</v>
      </c>
      <c r="P74" s="388">
        <f t="shared" si="6"/>
        <v>0</v>
      </c>
      <c r="Q74" s="391">
        <v>0</v>
      </c>
      <c r="R74" s="388">
        <v>0</v>
      </c>
      <c r="S74" s="388">
        <f t="shared" si="7"/>
        <v>0</v>
      </c>
      <c r="T74" s="388">
        <v>0</v>
      </c>
      <c r="U74" s="388">
        <v>0</v>
      </c>
      <c r="V74" s="388">
        <f t="shared" si="8"/>
        <v>0</v>
      </c>
      <c r="W74" s="395"/>
      <c r="X74" s="388">
        <v>0</v>
      </c>
      <c r="Y74" s="393">
        <v>0</v>
      </c>
      <c r="Z74" s="393">
        <v>0</v>
      </c>
      <c r="AA74" s="393"/>
      <c r="AB74" s="393">
        <f t="shared" si="9"/>
        <v>323.07</v>
      </c>
    </row>
    <row r="75" spans="1:28" s="405" customFormat="1" ht="42">
      <c r="A75" s="381" t="s">
        <v>406</v>
      </c>
      <c r="B75" s="382" t="s">
        <v>407</v>
      </c>
      <c r="C75" s="383">
        <v>6299255420</v>
      </c>
      <c r="D75" s="384" t="s">
        <v>503</v>
      </c>
      <c r="E75" s="396" t="s">
        <v>423</v>
      </c>
      <c r="F75" s="386" t="s">
        <v>430</v>
      </c>
      <c r="G75" s="387" t="s">
        <v>1075</v>
      </c>
      <c r="H75" s="388">
        <v>0</v>
      </c>
      <c r="I75" s="389">
        <v>124.99</v>
      </c>
      <c r="J75" s="388">
        <v>0</v>
      </c>
      <c r="K75" s="390">
        <v>163.05000000000001</v>
      </c>
      <c r="L75" s="391">
        <v>26.04</v>
      </c>
      <c r="M75" s="392">
        <f t="shared" si="5"/>
        <v>137.01000000000002</v>
      </c>
      <c r="N75" s="388">
        <v>0</v>
      </c>
      <c r="O75" s="388">
        <v>0</v>
      </c>
      <c r="P75" s="388">
        <v>0</v>
      </c>
      <c r="Q75" s="391">
        <v>172.23</v>
      </c>
      <c r="R75" s="388">
        <v>78.12</v>
      </c>
      <c r="S75" s="388">
        <f t="shared" si="7"/>
        <v>94.109999999999985</v>
      </c>
      <c r="T75" s="388">
        <v>0</v>
      </c>
      <c r="U75" s="388">
        <v>0</v>
      </c>
      <c r="V75" s="388">
        <f t="shared" si="8"/>
        <v>0</v>
      </c>
      <c r="W75" s="395"/>
      <c r="X75" s="388">
        <v>0</v>
      </c>
      <c r="Y75" s="393">
        <v>0</v>
      </c>
      <c r="Z75" s="393">
        <v>0</v>
      </c>
      <c r="AA75" s="393"/>
      <c r="AB75" s="393">
        <f t="shared" si="9"/>
        <v>356.11</v>
      </c>
    </row>
    <row r="76" spans="1:28" s="405" customFormat="1" ht="42">
      <c r="A76" s="381" t="s">
        <v>406</v>
      </c>
      <c r="B76" s="382" t="s">
        <v>407</v>
      </c>
      <c r="C76" s="383">
        <v>5635525490</v>
      </c>
      <c r="D76" s="384" t="s">
        <v>504</v>
      </c>
      <c r="E76" s="396" t="s">
        <v>423</v>
      </c>
      <c r="F76" s="386" t="s">
        <v>471</v>
      </c>
      <c r="G76" s="387" t="s">
        <v>1075</v>
      </c>
      <c r="H76" s="388">
        <v>0</v>
      </c>
      <c r="I76" s="389">
        <v>124.99</v>
      </c>
      <c r="J76" s="388">
        <v>0</v>
      </c>
      <c r="K76" s="390">
        <v>163.05000000000001</v>
      </c>
      <c r="L76" s="391">
        <v>26.04</v>
      </c>
      <c r="M76" s="392">
        <f t="shared" si="5"/>
        <v>137.01000000000002</v>
      </c>
      <c r="N76" s="388">
        <v>0</v>
      </c>
      <c r="O76" s="388">
        <v>0</v>
      </c>
      <c r="P76" s="388">
        <v>0</v>
      </c>
      <c r="Q76" s="388">
        <v>218.16</v>
      </c>
      <c r="R76" s="388">
        <v>78.12</v>
      </c>
      <c r="S76" s="388">
        <f t="shared" si="7"/>
        <v>140.04</v>
      </c>
      <c r="T76" s="388">
        <v>0</v>
      </c>
      <c r="U76" s="388">
        <v>0</v>
      </c>
      <c r="V76" s="388">
        <f t="shared" si="8"/>
        <v>0</v>
      </c>
      <c r="W76" s="395"/>
      <c r="X76" s="388">
        <v>0</v>
      </c>
      <c r="Y76" s="393">
        <v>0</v>
      </c>
      <c r="Z76" s="393">
        <v>0</v>
      </c>
      <c r="AA76" s="393"/>
      <c r="AB76" s="393">
        <f t="shared" si="9"/>
        <v>402.04</v>
      </c>
    </row>
    <row r="77" spans="1:28" s="405" customFormat="1" ht="42">
      <c r="A77" s="381" t="s">
        <v>406</v>
      </c>
      <c r="B77" s="382" t="s">
        <v>407</v>
      </c>
      <c r="C77" s="406">
        <v>5217038403</v>
      </c>
      <c r="D77" s="384" t="s">
        <v>505</v>
      </c>
      <c r="E77" s="385">
        <v>2</v>
      </c>
      <c r="F77" s="401">
        <v>322205</v>
      </c>
      <c r="G77" s="387" t="s">
        <v>1075</v>
      </c>
      <c r="H77" s="388">
        <v>0</v>
      </c>
      <c r="I77" s="389">
        <v>136.4</v>
      </c>
      <c r="J77" s="388">
        <v>0</v>
      </c>
      <c r="K77" s="390">
        <v>163.05000000000001</v>
      </c>
      <c r="L77" s="391">
        <v>27.99</v>
      </c>
      <c r="M77" s="392">
        <f t="shared" si="5"/>
        <v>135.06</v>
      </c>
      <c r="N77" s="388">
        <v>0</v>
      </c>
      <c r="O77" s="388">
        <v>0</v>
      </c>
      <c r="P77" s="388">
        <v>0</v>
      </c>
      <c r="Q77" s="391">
        <v>126.1</v>
      </c>
      <c r="R77" s="388">
        <v>83.97</v>
      </c>
      <c r="S77" s="388">
        <f t="shared" si="7"/>
        <v>42.129999999999995</v>
      </c>
      <c r="T77" s="388">
        <v>65.12</v>
      </c>
      <c r="U77" s="388">
        <v>0</v>
      </c>
      <c r="V77" s="388">
        <f t="shared" si="8"/>
        <v>65.12</v>
      </c>
      <c r="W77" s="395" t="s">
        <v>620</v>
      </c>
      <c r="X77" s="388">
        <v>0</v>
      </c>
      <c r="Y77" s="393">
        <v>0</v>
      </c>
      <c r="Z77" s="393">
        <v>0</v>
      </c>
      <c r="AA77" s="393"/>
      <c r="AB77" s="393">
        <f t="shared" si="9"/>
        <v>378.71000000000004</v>
      </c>
    </row>
    <row r="78" spans="1:28" s="405" customFormat="1" ht="42">
      <c r="A78" s="381" t="s">
        <v>406</v>
      </c>
      <c r="B78" s="382" t="s">
        <v>407</v>
      </c>
      <c r="C78" s="383">
        <v>92120482420</v>
      </c>
      <c r="D78" s="384" t="s">
        <v>506</v>
      </c>
      <c r="E78" s="396" t="s">
        <v>414</v>
      </c>
      <c r="F78" s="402" t="s">
        <v>409</v>
      </c>
      <c r="G78" s="387" t="s">
        <v>1075</v>
      </c>
      <c r="H78" s="388">
        <v>0</v>
      </c>
      <c r="I78" s="389">
        <v>147.85</v>
      </c>
      <c r="J78" s="388">
        <v>0</v>
      </c>
      <c r="K78" s="390">
        <v>163.05000000000001</v>
      </c>
      <c r="L78" s="391">
        <v>27.99</v>
      </c>
      <c r="M78" s="392">
        <f t="shared" si="5"/>
        <v>135.06</v>
      </c>
      <c r="N78" s="388">
        <v>0</v>
      </c>
      <c r="O78" s="388">
        <v>0</v>
      </c>
      <c r="P78" s="388">
        <v>0</v>
      </c>
      <c r="Q78" s="391">
        <v>278.44</v>
      </c>
      <c r="R78" s="388">
        <v>83.97</v>
      </c>
      <c r="S78" s="388">
        <f t="shared" si="7"/>
        <v>194.47</v>
      </c>
      <c r="T78" s="388">
        <v>0</v>
      </c>
      <c r="U78" s="388">
        <v>0</v>
      </c>
      <c r="V78" s="388">
        <f t="shared" si="8"/>
        <v>0</v>
      </c>
      <c r="W78" s="395"/>
      <c r="X78" s="388">
        <v>0</v>
      </c>
      <c r="Y78" s="393">
        <v>0</v>
      </c>
      <c r="Z78" s="393">
        <v>0</v>
      </c>
      <c r="AA78" s="393"/>
      <c r="AB78" s="393">
        <f t="shared" si="9"/>
        <v>477.38</v>
      </c>
    </row>
    <row r="79" spans="1:28" s="405" customFormat="1" ht="42">
      <c r="A79" s="381" t="s">
        <v>406</v>
      </c>
      <c r="B79" s="382" t="s">
        <v>407</v>
      </c>
      <c r="C79" s="383">
        <v>4995622403</v>
      </c>
      <c r="D79" s="402" t="s">
        <v>507</v>
      </c>
      <c r="E79" s="396" t="s">
        <v>414</v>
      </c>
      <c r="F79" s="386" t="s">
        <v>409</v>
      </c>
      <c r="G79" s="387" t="s">
        <v>1075</v>
      </c>
      <c r="H79" s="388">
        <v>0</v>
      </c>
      <c r="I79" s="389">
        <f>61.92+195.08</f>
        <v>257</v>
      </c>
      <c r="J79" s="388">
        <v>0</v>
      </c>
      <c r="K79" s="390">
        <v>163.05000000000001</v>
      </c>
      <c r="L79" s="391">
        <v>13.92</v>
      </c>
      <c r="M79" s="392">
        <f t="shared" si="5"/>
        <v>149.13000000000002</v>
      </c>
      <c r="N79" s="388">
        <v>0</v>
      </c>
      <c r="O79" s="388">
        <v>0</v>
      </c>
      <c r="P79" s="388">
        <f t="shared" si="6"/>
        <v>0</v>
      </c>
      <c r="Q79" s="391">
        <v>0</v>
      </c>
      <c r="R79" s="388">
        <v>0</v>
      </c>
      <c r="S79" s="388">
        <f t="shared" si="7"/>
        <v>0</v>
      </c>
      <c r="T79" s="388">
        <v>0</v>
      </c>
      <c r="U79" s="388">
        <v>0</v>
      </c>
      <c r="V79" s="388">
        <f t="shared" si="8"/>
        <v>0</v>
      </c>
      <c r="W79" s="395"/>
      <c r="X79" s="388">
        <v>0</v>
      </c>
      <c r="Y79" s="393">
        <v>0</v>
      </c>
      <c r="Z79" s="393">
        <v>0</v>
      </c>
      <c r="AA79" s="393"/>
      <c r="AB79" s="393">
        <f t="shared" si="9"/>
        <v>406.13</v>
      </c>
    </row>
    <row r="80" spans="1:28" s="405" customFormat="1" ht="42">
      <c r="A80" s="381" t="s">
        <v>406</v>
      </c>
      <c r="B80" s="382" t="s">
        <v>407</v>
      </c>
      <c r="C80" s="383">
        <v>86566539468</v>
      </c>
      <c r="D80" s="402" t="s">
        <v>508</v>
      </c>
      <c r="E80" s="396" t="s">
        <v>423</v>
      </c>
      <c r="F80" s="386" t="s">
        <v>446</v>
      </c>
      <c r="G80" s="387" t="s">
        <v>1075</v>
      </c>
      <c r="H80" s="388">
        <v>0</v>
      </c>
      <c r="I80" s="389">
        <f>58.38+116.77</f>
        <v>175.15</v>
      </c>
      <c r="J80" s="388">
        <v>0</v>
      </c>
      <c r="K80" s="390">
        <v>163.05000000000001</v>
      </c>
      <c r="L80" s="391">
        <v>12.51</v>
      </c>
      <c r="M80" s="392">
        <f t="shared" si="5"/>
        <v>150.54000000000002</v>
      </c>
      <c r="N80" s="388">
        <v>0</v>
      </c>
      <c r="O80" s="388">
        <v>0</v>
      </c>
      <c r="P80" s="388">
        <f t="shared" si="6"/>
        <v>0</v>
      </c>
      <c r="Q80" s="388">
        <v>229.64</v>
      </c>
      <c r="R80" s="388">
        <v>37.54</v>
      </c>
      <c r="S80" s="388">
        <f t="shared" si="7"/>
        <v>192.1</v>
      </c>
      <c r="T80" s="388">
        <v>0</v>
      </c>
      <c r="U80" s="388">
        <v>0</v>
      </c>
      <c r="V80" s="388">
        <f t="shared" si="8"/>
        <v>0</v>
      </c>
      <c r="W80" s="395"/>
      <c r="X80" s="388">
        <v>0</v>
      </c>
      <c r="Y80" s="393">
        <v>0</v>
      </c>
      <c r="Z80" s="393">
        <v>0</v>
      </c>
      <c r="AA80" s="393"/>
      <c r="AB80" s="393">
        <f t="shared" si="9"/>
        <v>517.79</v>
      </c>
    </row>
    <row r="81" spans="1:28" s="405" customFormat="1" ht="42">
      <c r="A81" s="381" t="s">
        <v>406</v>
      </c>
      <c r="B81" s="382" t="s">
        <v>407</v>
      </c>
      <c r="C81" s="383">
        <v>3825030407</v>
      </c>
      <c r="D81" s="384" t="s">
        <v>509</v>
      </c>
      <c r="E81" s="396" t="s">
        <v>414</v>
      </c>
      <c r="F81" s="386" t="s">
        <v>436</v>
      </c>
      <c r="G81" s="387" t="s">
        <v>1075</v>
      </c>
      <c r="H81" s="388">
        <v>0</v>
      </c>
      <c r="I81" s="389">
        <f>54.32+125.12</f>
        <v>179.44</v>
      </c>
      <c r="J81" s="388">
        <v>0</v>
      </c>
      <c r="K81" s="390">
        <v>163.05000000000001</v>
      </c>
      <c r="L81" s="391">
        <v>8.93</v>
      </c>
      <c r="M81" s="392">
        <f t="shared" si="5"/>
        <v>154.12</v>
      </c>
      <c r="N81" s="388">
        <v>0</v>
      </c>
      <c r="O81" s="388">
        <v>0</v>
      </c>
      <c r="P81" s="388">
        <f t="shared" si="6"/>
        <v>0</v>
      </c>
      <c r="Q81" s="391">
        <v>0</v>
      </c>
      <c r="R81" s="388">
        <v>0</v>
      </c>
      <c r="S81" s="388">
        <f t="shared" si="7"/>
        <v>0</v>
      </c>
      <c r="T81" s="388">
        <v>61</v>
      </c>
      <c r="U81" s="388">
        <v>0</v>
      </c>
      <c r="V81" s="388">
        <f t="shared" si="8"/>
        <v>61</v>
      </c>
      <c r="W81" s="395" t="s">
        <v>620</v>
      </c>
      <c r="X81" s="388">
        <v>0</v>
      </c>
      <c r="Y81" s="393">
        <v>0</v>
      </c>
      <c r="Z81" s="393">
        <v>0</v>
      </c>
      <c r="AA81" s="393"/>
      <c r="AB81" s="393">
        <f t="shared" si="9"/>
        <v>394.56</v>
      </c>
    </row>
    <row r="82" spans="1:28" s="405" customFormat="1" ht="42">
      <c r="A82" s="381" t="s">
        <v>406</v>
      </c>
      <c r="B82" s="382" t="s">
        <v>407</v>
      </c>
      <c r="C82" s="383">
        <v>6346714481</v>
      </c>
      <c r="D82" s="384" t="s">
        <v>510</v>
      </c>
      <c r="E82" s="385">
        <v>2</v>
      </c>
      <c r="F82" s="401">
        <v>322205</v>
      </c>
      <c r="G82" s="387" t="s">
        <v>1075</v>
      </c>
      <c r="H82" s="388">
        <v>0</v>
      </c>
      <c r="I82" s="389">
        <v>132.78</v>
      </c>
      <c r="J82" s="388">
        <v>0</v>
      </c>
      <c r="K82" s="390">
        <v>163.05000000000001</v>
      </c>
      <c r="L82" s="391">
        <v>27.99</v>
      </c>
      <c r="M82" s="392">
        <f t="shared" si="5"/>
        <v>135.06</v>
      </c>
      <c r="N82" s="388">
        <v>0</v>
      </c>
      <c r="O82" s="388">
        <v>0</v>
      </c>
      <c r="P82" s="388">
        <f t="shared" si="6"/>
        <v>0</v>
      </c>
      <c r="Q82" s="388">
        <v>134.91</v>
      </c>
      <c r="R82" s="388">
        <v>83.97</v>
      </c>
      <c r="S82" s="388">
        <f t="shared" si="7"/>
        <v>50.94</v>
      </c>
      <c r="T82" s="388">
        <v>0</v>
      </c>
      <c r="U82" s="388">
        <v>0</v>
      </c>
      <c r="V82" s="388">
        <f t="shared" si="8"/>
        <v>0</v>
      </c>
      <c r="W82" s="395"/>
      <c r="X82" s="388">
        <v>0</v>
      </c>
      <c r="Y82" s="393">
        <v>0</v>
      </c>
      <c r="Z82" s="393">
        <v>0</v>
      </c>
      <c r="AA82" s="393"/>
      <c r="AB82" s="393">
        <f t="shared" si="9"/>
        <v>318.77999999999997</v>
      </c>
    </row>
    <row r="83" spans="1:28" s="394" customFormat="1" ht="42">
      <c r="A83" s="381" t="s">
        <v>406</v>
      </c>
      <c r="B83" s="382" t="s">
        <v>407</v>
      </c>
      <c r="C83" s="407">
        <v>10505042401</v>
      </c>
      <c r="D83" s="402" t="s">
        <v>511</v>
      </c>
      <c r="E83" s="396" t="s">
        <v>414</v>
      </c>
      <c r="F83" s="386" t="s">
        <v>409</v>
      </c>
      <c r="G83" s="387" t="s">
        <v>1075</v>
      </c>
      <c r="H83" s="388">
        <v>0</v>
      </c>
      <c r="I83" s="389">
        <v>142.52000000000001</v>
      </c>
      <c r="J83" s="388">
        <v>0</v>
      </c>
      <c r="K83" s="390">
        <v>163.05000000000001</v>
      </c>
      <c r="L83" s="391">
        <v>27.99</v>
      </c>
      <c r="M83" s="392">
        <f t="shared" si="5"/>
        <v>135.06</v>
      </c>
      <c r="N83" s="388">
        <v>0</v>
      </c>
      <c r="O83" s="388">
        <v>0</v>
      </c>
      <c r="P83" s="388">
        <f t="shared" si="6"/>
        <v>0</v>
      </c>
      <c r="Q83" s="388">
        <v>172.23</v>
      </c>
      <c r="R83" s="388">
        <v>83.97</v>
      </c>
      <c r="S83" s="388">
        <f t="shared" si="7"/>
        <v>88.259999999999991</v>
      </c>
      <c r="T83" s="388">
        <v>0</v>
      </c>
      <c r="U83" s="388">
        <v>0</v>
      </c>
      <c r="V83" s="388">
        <f t="shared" si="8"/>
        <v>0</v>
      </c>
      <c r="W83" s="395"/>
      <c r="X83" s="388">
        <v>0</v>
      </c>
      <c r="Y83" s="393">
        <v>0</v>
      </c>
      <c r="Z83" s="393">
        <v>0</v>
      </c>
      <c r="AA83" s="393"/>
      <c r="AB83" s="393">
        <f t="shared" si="9"/>
        <v>365.84000000000003</v>
      </c>
    </row>
    <row r="84" spans="1:28" s="394" customFormat="1" ht="42">
      <c r="A84" s="381" t="s">
        <v>406</v>
      </c>
      <c r="B84" s="382" t="s">
        <v>407</v>
      </c>
      <c r="C84" s="383">
        <v>7538262407</v>
      </c>
      <c r="D84" s="384" t="s">
        <v>512</v>
      </c>
      <c r="E84" s="396" t="s">
        <v>414</v>
      </c>
      <c r="F84" s="386" t="s">
        <v>451</v>
      </c>
      <c r="G84" s="387" t="s">
        <v>1075</v>
      </c>
      <c r="H84" s="388">
        <v>0</v>
      </c>
      <c r="I84" s="389">
        <v>450.77</v>
      </c>
      <c r="J84" s="388">
        <v>0</v>
      </c>
      <c r="K84" s="390">
        <v>163.05000000000001</v>
      </c>
      <c r="L84" s="391">
        <v>18.71</v>
      </c>
      <c r="M84" s="392">
        <f t="shared" si="5"/>
        <v>144.34</v>
      </c>
      <c r="N84" s="388">
        <v>0</v>
      </c>
      <c r="O84" s="388">
        <v>0</v>
      </c>
      <c r="P84" s="388">
        <f t="shared" si="6"/>
        <v>0</v>
      </c>
      <c r="Q84" s="391">
        <v>0</v>
      </c>
      <c r="R84" s="388">
        <v>0</v>
      </c>
      <c r="S84" s="388">
        <f t="shared" si="7"/>
        <v>0</v>
      </c>
      <c r="T84" s="388">
        <v>163.06</v>
      </c>
      <c r="U84" s="388">
        <v>0</v>
      </c>
      <c r="V84" s="388">
        <f t="shared" si="8"/>
        <v>163.06</v>
      </c>
      <c r="W84" s="395" t="s">
        <v>620</v>
      </c>
      <c r="X84" s="388">
        <v>0</v>
      </c>
      <c r="Y84" s="393">
        <v>0</v>
      </c>
      <c r="Z84" s="393">
        <v>0</v>
      </c>
      <c r="AA84" s="393"/>
      <c r="AB84" s="393">
        <f t="shared" si="9"/>
        <v>758.17</v>
      </c>
    </row>
    <row r="85" spans="1:28" s="394" customFormat="1" ht="42">
      <c r="A85" s="381" t="s">
        <v>406</v>
      </c>
      <c r="B85" s="382" t="s">
        <v>407</v>
      </c>
      <c r="C85" s="383">
        <v>3360673484</v>
      </c>
      <c r="D85" s="384" t="s">
        <v>513</v>
      </c>
      <c r="E85" s="396" t="s">
        <v>414</v>
      </c>
      <c r="F85" s="386" t="s">
        <v>409</v>
      </c>
      <c r="G85" s="387" t="s">
        <v>1075</v>
      </c>
      <c r="H85" s="388">
        <v>0</v>
      </c>
      <c r="I85" s="389">
        <f>122.21+30.5</f>
        <v>152.70999999999998</v>
      </c>
      <c r="J85" s="388">
        <v>0</v>
      </c>
      <c r="K85" s="390">
        <v>163.05000000000001</v>
      </c>
      <c r="L85" s="391">
        <v>23.33</v>
      </c>
      <c r="M85" s="392">
        <f t="shared" si="5"/>
        <v>139.72000000000003</v>
      </c>
      <c r="N85" s="388">
        <v>0</v>
      </c>
      <c r="O85" s="388">
        <v>0</v>
      </c>
      <c r="P85" s="388">
        <f t="shared" si="6"/>
        <v>0</v>
      </c>
      <c r="Q85" s="388">
        <v>298.32</v>
      </c>
      <c r="R85" s="388">
        <v>83.97</v>
      </c>
      <c r="S85" s="388">
        <f t="shared" si="7"/>
        <v>214.35</v>
      </c>
      <c r="T85" s="388">
        <v>0</v>
      </c>
      <c r="U85" s="388">
        <v>0</v>
      </c>
      <c r="V85" s="388">
        <f t="shared" si="8"/>
        <v>0</v>
      </c>
      <c r="W85" s="395"/>
      <c r="X85" s="388">
        <v>0</v>
      </c>
      <c r="Y85" s="393">
        <v>0</v>
      </c>
      <c r="Z85" s="393">
        <v>0</v>
      </c>
      <c r="AA85" s="393"/>
      <c r="AB85" s="393">
        <f t="shared" si="9"/>
        <v>506.78000000000003</v>
      </c>
    </row>
    <row r="86" spans="1:28" s="405" customFormat="1" ht="42">
      <c r="A86" s="381" t="s">
        <v>406</v>
      </c>
      <c r="B86" s="382" t="s">
        <v>407</v>
      </c>
      <c r="C86" s="383">
        <v>8493083488</v>
      </c>
      <c r="D86" s="384" t="s">
        <v>514</v>
      </c>
      <c r="E86" s="396" t="s">
        <v>414</v>
      </c>
      <c r="F86" s="386" t="s">
        <v>497</v>
      </c>
      <c r="G86" s="387" t="s">
        <v>1075</v>
      </c>
      <c r="H86" s="388">
        <v>0</v>
      </c>
      <c r="I86" s="389">
        <f>195.47+65.16</f>
        <v>260.63</v>
      </c>
      <c r="J86" s="388">
        <v>0</v>
      </c>
      <c r="K86" s="390">
        <v>163.05000000000001</v>
      </c>
      <c r="L86" s="391">
        <v>1.74</v>
      </c>
      <c r="M86" s="392">
        <f t="shared" si="5"/>
        <v>161.31</v>
      </c>
      <c r="N86" s="388">
        <v>0</v>
      </c>
      <c r="O86" s="388">
        <v>0</v>
      </c>
      <c r="P86" s="388">
        <f t="shared" si="6"/>
        <v>0</v>
      </c>
      <c r="Q86" s="391">
        <v>0</v>
      </c>
      <c r="R86" s="388">
        <v>0</v>
      </c>
      <c r="S86" s="388">
        <f t="shared" si="7"/>
        <v>0</v>
      </c>
      <c r="T86" s="388">
        <v>0</v>
      </c>
      <c r="U86" s="388">
        <v>0</v>
      </c>
      <c r="V86" s="388">
        <f t="shared" si="8"/>
        <v>0</v>
      </c>
      <c r="W86" s="395"/>
      <c r="X86" s="388">
        <v>0</v>
      </c>
      <c r="Y86" s="393">
        <v>0</v>
      </c>
      <c r="Z86" s="393">
        <v>0</v>
      </c>
      <c r="AA86" s="393"/>
      <c r="AB86" s="393">
        <f t="shared" si="9"/>
        <v>421.94</v>
      </c>
    </row>
    <row r="87" spans="1:28" s="405" customFormat="1" ht="42">
      <c r="A87" s="381" t="s">
        <v>406</v>
      </c>
      <c r="B87" s="382" t="s">
        <v>407</v>
      </c>
      <c r="C87" s="383">
        <v>39140016404</v>
      </c>
      <c r="D87" s="384" t="s">
        <v>515</v>
      </c>
      <c r="E87" s="396" t="s">
        <v>410</v>
      </c>
      <c r="F87" s="386" t="s">
        <v>516</v>
      </c>
      <c r="G87" s="387" t="s">
        <v>1075</v>
      </c>
      <c r="H87" s="388">
        <v>0</v>
      </c>
      <c r="I87" s="389">
        <v>3545.46</v>
      </c>
      <c r="J87" s="388">
        <v>0</v>
      </c>
      <c r="K87" s="390">
        <v>163.05000000000001</v>
      </c>
      <c r="L87" s="391">
        <v>18</v>
      </c>
      <c r="M87" s="392">
        <f t="shared" si="5"/>
        <v>145.05000000000001</v>
      </c>
      <c r="N87" s="388">
        <v>0</v>
      </c>
      <c r="O87" s="388">
        <v>0</v>
      </c>
      <c r="P87" s="388">
        <f t="shared" si="6"/>
        <v>0</v>
      </c>
      <c r="Q87" s="391">
        <v>0</v>
      </c>
      <c r="R87" s="388">
        <v>0</v>
      </c>
      <c r="S87" s="388">
        <f t="shared" si="7"/>
        <v>0</v>
      </c>
      <c r="T87" s="388">
        <v>0</v>
      </c>
      <c r="U87" s="388">
        <v>0</v>
      </c>
      <c r="V87" s="388">
        <f t="shared" si="8"/>
        <v>0</v>
      </c>
      <c r="W87" s="395"/>
      <c r="X87" s="388">
        <v>0</v>
      </c>
      <c r="Y87" s="393">
        <v>0</v>
      </c>
      <c r="Z87" s="393">
        <v>0</v>
      </c>
      <c r="AA87" s="393"/>
      <c r="AB87" s="393">
        <f t="shared" si="9"/>
        <v>3690.51</v>
      </c>
    </row>
    <row r="88" spans="1:28" s="405" customFormat="1" ht="42">
      <c r="A88" s="381" t="s">
        <v>406</v>
      </c>
      <c r="B88" s="382" t="s">
        <v>407</v>
      </c>
      <c r="C88" s="383">
        <v>10751312436</v>
      </c>
      <c r="D88" s="384" t="s">
        <v>517</v>
      </c>
      <c r="E88" s="396" t="s">
        <v>414</v>
      </c>
      <c r="F88" s="386" t="s">
        <v>418</v>
      </c>
      <c r="G88" s="387" t="s">
        <v>1075</v>
      </c>
      <c r="H88" s="388">
        <v>0</v>
      </c>
      <c r="I88" s="389">
        <v>222.64</v>
      </c>
      <c r="J88" s="388">
        <v>0</v>
      </c>
      <c r="K88" s="390">
        <v>163.05000000000001</v>
      </c>
      <c r="L88" s="391">
        <v>3.53</v>
      </c>
      <c r="M88" s="392">
        <f t="shared" si="5"/>
        <v>159.52000000000001</v>
      </c>
      <c r="N88" s="388">
        <v>0</v>
      </c>
      <c r="O88" s="388">
        <v>0</v>
      </c>
      <c r="P88" s="388">
        <f t="shared" si="6"/>
        <v>0</v>
      </c>
      <c r="Q88" s="391">
        <v>0</v>
      </c>
      <c r="R88" s="388">
        <v>0</v>
      </c>
      <c r="S88" s="388">
        <f t="shared" si="7"/>
        <v>0</v>
      </c>
      <c r="T88" s="388">
        <v>0</v>
      </c>
      <c r="U88" s="388">
        <v>0</v>
      </c>
      <c r="V88" s="388">
        <f t="shared" si="8"/>
        <v>0</v>
      </c>
      <c r="W88" s="395"/>
      <c r="X88" s="388">
        <v>0</v>
      </c>
      <c r="Y88" s="393">
        <v>0</v>
      </c>
      <c r="Z88" s="393">
        <v>0</v>
      </c>
      <c r="AA88" s="393"/>
      <c r="AB88" s="393">
        <f t="shared" si="9"/>
        <v>382.15999999999997</v>
      </c>
    </row>
    <row r="89" spans="1:28" s="405" customFormat="1" ht="42">
      <c r="A89" s="381" t="s">
        <v>406</v>
      </c>
      <c r="B89" s="382" t="s">
        <v>407</v>
      </c>
      <c r="C89" s="383">
        <v>72804416453</v>
      </c>
      <c r="D89" s="384" t="s">
        <v>518</v>
      </c>
      <c r="E89" s="396" t="s">
        <v>423</v>
      </c>
      <c r="F89" s="386" t="s">
        <v>430</v>
      </c>
      <c r="G89" s="387" t="s">
        <v>1075</v>
      </c>
      <c r="H89" s="388">
        <v>0</v>
      </c>
      <c r="I89" s="389">
        <v>126.12</v>
      </c>
      <c r="J89" s="388">
        <v>0</v>
      </c>
      <c r="K89" s="390">
        <v>163.05000000000001</v>
      </c>
      <c r="L89" s="391">
        <v>26.04</v>
      </c>
      <c r="M89" s="392">
        <f t="shared" si="5"/>
        <v>137.01000000000002</v>
      </c>
      <c r="N89" s="388">
        <v>0</v>
      </c>
      <c r="O89" s="388">
        <v>0</v>
      </c>
      <c r="P89" s="388">
        <f t="shared" si="6"/>
        <v>0</v>
      </c>
      <c r="Q89" s="391">
        <v>0</v>
      </c>
      <c r="R89" s="388">
        <v>0</v>
      </c>
      <c r="S89" s="388">
        <f t="shared" si="7"/>
        <v>0</v>
      </c>
      <c r="T89" s="388">
        <v>0</v>
      </c>
      <c r="U89" s="388">
        <v>0</v>
      </c>
      <c r="V89" s="388">
        <f t="shared" si="8"/>
        <v>0</v>
      </c>
      <c r="W89" s="395"/>
      <c r="X89" s="388">
        <v>0</v>
      </c>
      <c r="Y89" s="393">
        <v>0</v>
      </c>
      <c r="Z89" s="393">
        <v>0</v>
      </c>
      <c r="AA89" s="393"/>
      <c r="AB89" s="393">
        <f t="shared" si="9"/>
        <v>263.13</v>
      </c>
    </row>
    <row r="90" spans="1:28" s="405" customFormat="1" ht="42">
      <c r="A90" s="381" t="s">
        <v>406</v>
      </c>
      <c r="B90" s="382" t="s">
        <v>407</v>
      </c>
      <c r="C90" s="383">
        <v>46543214899</v>
      </c>
      <c r="D90" s="384" t="s">
        <v>519</v>
      </c>
      <c r="E90" s="396" t="s">
        <v>423</v>
      </c>
      <c r="F90" s="386" t="s">
        <v>465</v>
      </c>
      <c r="G90" s="387" t="s">
        <v>1075</v>
      </c>
      <c r="H90" s="388">
        <v>0</v>
      </c>
      <c r="I90" s="389">
        <v>124.99</v>
      </c>
      <c r="J90" s="388">
        <v>0</v>
      </c>
      <c r="K90" s="390">
        <v>163.05000000000001</v>
      </c>
      <c r="L90" s="391">
        <v>26.04</v>
      </c>
      <c r="M90" s="392">
        <f t="shared" si="5"/>
        <v>137.01000000000002</v>
      </c>
      <c r="N90" s="388">
        <v>0</v>
      </c>
      <c r="O90" s="388">
        <v>0</v>
      </c>
      <c r="P90" s="388">
        <f t="shared" si="6"/>
        <v>0</v>
      </c>
      <c r="Q90" s="391">
        <v>378.29</v>
      </c>
      <c r="R90" s="388">
        <v>78.12</v>
      </c>
      <c r="S90" s="388">
        <f t="shared" si="7"/>
        <v>300.17</v>
      </c>
      <c r="T90" s="388">
        <v>0</v>
      </c>
      <c r="U90" s="388">
        <v>0</v>
      </c>
      <c r="V90" s="388">
        <f t="shared" si="8"/>
        <v>0</v>
      </c>
      <c r="W90" s="395"/>
      <c r="X90" s="388">
        <v>0</v>
      </c>
      <c r="Y90" s="393">
        <v>0</v>
      </c>
      <c r="Z90" s="393">
        <v>0</v>
      </c>
      <c r="AA90" s="393"/>
      <c r="AB90" s="393">
        <f t="shared" si="9"/>
        <v>562.17000000000007</v>
      </c>
    </row>
    <row r="91" spans="1:28" s="405" customFormat="1" ht="42">
      <c r="A91" s="381" t="s">
        <v>406</v>
      </c>
      <c r="B91" s="382" t="s">
        <v>407</v>
      </c>
      <c r="C91" s="383">
        <v>2562493427</v>
      </c>
      <c r="D91" s="384" t="s">
        <v>520</v>
      </c>
      <c r="E91" s="396" t="s">
        <v>414</v>
      </c>
      <c r="F91" s="386" t="s">
        <v>421</v>
      </c>
      <c r="G91" s="387" t="s">
        <v>1075</v>
      </c>
      <c r="H91" s="388">
        <v>0</v>
      </c>
      <c r="I91" s="389">
        <f>50.41+367.83</f>
        <v>418.24</v>
      </c>
      <c r="J91" s="388">
        <v>0</v>
      </c>
      <c r="K91" s="390">
        <v>163.05000000000001</v>
      </c>
      <c r="L91" s="391">
        <v>1.61</v>
      </c>
      <c r="M91" s="392">
        <f t="shared" si="5"/>
        <v>161.44</v>
      </c>
      <c r="N91" s="388">
        <v>0</v>
      </c>
      <c r="O91" s="388">
        <v>0</v>
      </c>
      <c r="P91" s="388">
        <f t="shared" si="6"/>
        <v>0</v>
      </c>
      <c r="Q91" s="391">
        <v>0</v>
      </c>
      <c r="R91" s="388">
        <v>0</v>
      </c>
      <c r="S91" s="388">
        <f t="shared" si="7"/>
        <v>0</v>
      </c>
      <c r="T91" s="388">
        <v>0</v>
      </c>
      <c r="U91" s="388">
        <v>0</v>
      </c>
      <c r="V91" s="388">
        <f t="shared" si="8"/>
        <v>0</v>
      </c>
      <c r="W91" s="395"/>
      <c r="X91" s="388">
        <v>0</v>
      </c>
      <c r="Y91" s="393">
        <v>0</v>
      </c>
      <c r="Z91" s="393">
        <v>0</v>
      </c>
      <c r="AA91" s="393"/>
      <c r="AB91" s="393">
        <f t="shared" si="9"/>
        <v>579.68000000000006</v>
      </c>
    </row>
    <row r="92" spans="1:28" s="405" customFormat="1" ht="42">
      <c r="A92" s="381" t="s">
        <v>406</v>
      </c>
      <c r="B92" s="382" t="s">
        <v>407</v>
      </c>
      <c r="C92" s="383">
        <v>11233574477</v>
      </c>
      <c r="D92" s="384" t="s">
        <v>521</v>
      </c>
      <c r="E92" s="396" t="s">
        <v>414</v>
      </c>
      <c r="F92" s="386" t="s">
        <v>497</v>
      </c>
      <c r="G92" s="387" t="s">
        <v>1075</v>
      </c>
      <c r="H92" s="388">
        <v>0</v>
      </c>
      <c r="I92" s="389">
        <v>244.33</v>
      </c>
      <c r="J92" s="388">
        <v>0</v>
      </c>
      <c r="K92" s="390">
        <v>163.05000000000001</v>
      </c>
      <c r="L92" s="391">
        <v>2.1800000000000002</v>
      </c>
      <c r="M92" s="392">
        <f t="shared" si="5"/>
        <v>160.87</v>
      </c>
      <c r="N92" s="388">
        <v>0</v>
      </c>
      <c r="O92" s="388">
        <v>0</v>
      </c>
      <c r="P92" s="388">
        <f t="shared" si="6"/>
        <v>0</v>
      </c>
      <c r="Q92" s="391">
        <v>0</v>
      </c>
      <c r="R92" s="388">
        <v>0</v>
      </c>
      <c r="S92" s="388">
        <f t="shared" si="7"/>
        <v>0</v>
      </c>
      <c r="T92" s="388">
        <v>0</v>
      </c>
      <c r="U92" s="388">
        <v>0</v>
      </c>
      <c r="V92" s="388">
        <f t="shared" si="8"/>
        <v>0</v>
      </c>
      <c r="W92" s="395"/>
      <c r="X92" s="388">
        <v>0</v>
      </c>
      <c r="Y92" s="393">
        <v>0</v>
      </c>
      <c r="Z92" s="393">
        <v>0</v>
      </c>
      <c r="AA92" s="393"/>
      <c r="AB92" s="393">
        <f t="shared" si="9"/>
        <v>405.20000000000005</v>
      </c>
    </row>
    <row r="93" spans="1:28" s="405" customFormat="1" ht="42">
      <c r="A93" s="381" t="s">
        <v>406</v>
      </c>
      <c r="B93" s="382" t="s">
        <v>407</v>
      </c>
      <c r="C93" s="383">
        <v>4492125485</v>
      </c>
      <c r="D93" s="384" t="s">
        <v>522</v>
      </c>
      <c r="E93" s="385">
        <v>2</v>
      </c>
      <c r="F93" s="401">
        <v>322205</v>
      </c>
      <c r="G93" s="387" t="s">
        <v>1075</v>
      </c>
      <c r="H93" s="388">
        <v>0</v>
      </c>
      <c r="I93" s="389">
        <v>132.78</v>
      </c>
      <c r="J93" s="388">
        <v>0</v>
      </c>
      <c r="K93" s="390">
        <v>163.05000000000001</v>
      </c>
      <c r="L93" s="391">
        <v>27.99</v>
      </c>
      <c r="M93" s="392">
        <f t="shared" si="5"/>
        <v>135.06</v>
      </c>
      <c r="N93" s="388">
        <v>0</v>
      </c>
      <c r="O93" s="388">
        <v>0</v>
      </c>
      <c r="P93" s="388">
        <f t="shared" si="6"/>
        <v>0</v>
      </c>
      <c r="Q93" s="391">
        <v>0</v>
      </c>
      <c r="R93" s="388">
        <v>0</v>
      </c>
      <c r="S93" s="388">
        <f t="shared" si="7"/>
        <v>0</v>
      </c>
      <c r="T93" s="388">
        <v>0</v>
      </c>
      <c r="U93" s="388">
        <v>0</v>
      </c>
      <c r="V93" s="388">
        <f t="shared" si="8"/>
        <v>0</v>
      </c>
      <c r="W93" s="395"/>
      <c r="X93" s="388">
        <v>0</v>
      </c>
      <c r="Y93" s="393">
        <v>0</v>
      </c>
      <c r="Z93" s="393">
        <v>0</v>
      </c>
      <c r="AA93" s="393"/>
      <c r="AB93" s="393">
        <f t="shared" si="9"/>
        <v>267.84000000000003</v>
      </c>
    </row>
    <row r="94" spans="1:28" s="405" customFormat="1" ht="42">
      <c r="A94" s="381" t="s">
        <v>406</v>
      </c>
      <c r="B94" s="382" t="s">
        <v>407</v>
      </c>
      <c r="C94" s="383">
        <v>2546359460</v>
      </c>
      <c r="D94" s="384" t="s">
        <v>523</v>
      </c>
      <c r="E94" s="396" t="s">
        <v>423</v>
      </c>
      <c r="F94" s="386" t="s">
        <v>454</v>
      </c>
      <c r="G94" s="387" t="s">
        <v>1075</v>
      </c>
      <c r="H94" s="388">
        <v>0</v>
      </c>
      <c r="I94" s="389">
        <v>168.88</v>
      </c>
      <c r="J94" s="388">
        <v>0</v>
      </c>
      <c r="K94" s="390">
        <v>163.05000000000001</v>
      </c>
      <c r="L94" s="391">
        <v>32.549999999999997</v>
      </c>
      <c r="M94" s="392">
        <f t="shared" si="5"/>
        <v>130.5</v>
      </c>
      <c r="N94" s="388">
        <v>0</v>
      </c>
      <c r="O94" s="388">
        <v>0</v>
      </c>
      <c r="P94" s="388">
        <f t="shared" si="6"/>
        <v>0</v>
      </c>
      <c r="Q94" s="391">
        <v>0</v>
      </c>
      <c r="R94" s="388">
        <v>0</v>
      </c>
      <c r="S94" s="388">
        <f t="shared" si="7"/>
        <v>0</v>
      </c>
      <c r="T94" s="388">
        <v>0</v>
      </c>
      <c r="U94" s="388">
        <v>0</v>
      </c>
      <c r="V94" s="388">
        <f t="shared" si="8"/>
        <v>0</v>
      </c>
      <c r="W94" s="395"/>
      <c r="X94" s="388">
        <v>0</v>
      </c>
      <c r="Y94" s="393">
        <v>0</v>
      </c>
      <c r="Z94" s="393">
        <v>0</v>
      </c>
      <c r="AA94" s="393"/>
      <c r="AB94" s="393">
        <f t="shared" si="9"/>
        <v>299.38</v>
      </c>
    </row>
    <row r="95" spans="1:28" s="405" customFormat="1" ht="42">
      <c r="A95" s="381" t="s">
        <v>406</v>
      </c>
      <c r="B95" s="382" t="s">
        <v>407</v>
      </c>
      <c r="C95" s="383">
        <v>6662742406</v>
      </c>
      <c r="D95" s="402" t="s">
        <v>524</v>
      </c>
      <c r="E95" s="396" t="s">
        <v>410</v>
      </c>
      <c r="F95" s="386" t="s">
        <v>416</v>
      </c>
      <c r="G95" s="387" t="s">
        <v>1075</v>
      </c>
      <c r="H95" s="388">
        <v>0</v>
      </c>
      <c r="I95" s="389">
        <v>1210.3399999999999</v>
      </c>
      <c r="J95" s="388">
        <v>0</v>
      </c>
      <c r="K95" s="390">
        <v>163.05000000000001</v>
      </c>
      <c r="L95" s="391">
        <v>9</v>
      </c>
      <c r="M95" s="392">
        <f t="shared" si="5"/>
        <v>154.05000000000001</v>
      </c>
      <c r="N95" s="388">
        <v>0</v>
      </c>
      <c r="O95" s="388">
        <v>0</v>
      </c>
      <c r="P95" s="388">
        <f t="shared" si="6"/>
        <v>0</v>
      </c>
      <c r="Q95" s="391">
        <v>0</v>
      </c>
      <c r="R95" s="388">
        <v>0</v>
      </c>
      <c r="S95" s="388">
        <f t="shared" si="7"/>
        <v>0</v>
      </c>
      <c r="T95" s="388">
        <v>0</v>
      </c>
      <c r="U95" s="388">
        <v>0</v>
      </c>
      <c r="V95" s="388">
        <f t="shared" si="8"/>
        <v>0</v>
      </c>
      <c r="W95" s="395"/>
      <c r="X95" s="388">
        <v>0</v>
      </c>
      <c r="Y95" s="393">
        <v>0</v>
      </c>
      <c r="Z95" s="393">
        <v>0</v>
      </c>
      <c r="AA95" s="393"/>
      <c r="AB95" s="393">
        <f t="shared" si="9"/>
        <v>1364.3899999999999</v>
      </c>
    </row>
    <row r="96" spans="1:28" s="405" customFormat="1" ht="42">
      <c r="A96" s="381" t="s">
        <v>406</v>
      </c>
      <c r="B96" s="382" t="s">
        <v>407</v>
      </c>
      <c r="C96" s="383">
        <v>6315436439</v>
      </c>
      <c r="D96" s="384" t="s">
        <v>525</v>
      </c>
      <c r="E96" s="396" t="s">
        <v>414</v>
      </c>
      <c r="F96" s="386" t="s">
        <v>409</v>
      </c>
      <c r="G96" s="387" t="s">
        <v>1075</v>
      </c>
      <c r="H96" s="388">
        <v>0</v>
      </c>
      <c r="I96" s="389">
        <v>140.03</v>
      </c>
      <c r="J96" s="388">
        <v>0</v>
      </c>
      <c r="K96" s="390">
        <v>163.05000000000001</v>
      </c>
      <c r="L96" s="391">
        <v>27.99</v>
      </c>
      <c r="M96" s="392">
        <f t="shared" si="5"/>
        <v>135.06</v>
      </c>
      <c r="N96" s="388">
        <v>0</v>
      </c>
      <c r="O96" s="388">
        <v>0</v>
      </c>
      <c r="P96" s="388">
        <f t="shared" si="6"/>
        <v>0</v>
      </c>
      <c r="Q96" s="388">
        <v>298.32</v>
      </c>
      <c r="R96" s="388">
        <v>83.97</v>
      </c>
      <c r="S96" s="388">
        <f t="shared" si="7"/>
        <v>214.35</v>
      </c>
      <c r="T96" s="388">
        <v>0</v>
      </c>
      <c r="U96" s="388">
        <v>0</v>
      </c>
      <c r="V96" s="388">
        <f t="shared" si="8"/>
        <v>0</v>
      </c>
      <c r="W96" s="395"/>
      <c r="X96" s="388">
        <v>0</v>
      </c>
      <c r="Y96" s="393">
        <v>0</v>
      </c>
      <c r="Z96" s="393">
        <v>0</v>
      </c>
      <c r="AA96" s="393"/>
      <c r="AB96" s="393">
        <f t="shared" si="9"/>
        <v>489.43999999999994</v>
      </c>
    </row>
    <row r="97" spans="1:28" s="405" customFormat="1" ht="42">
      <c r="A97" s="381" t="s">
        <v>406</v>
      </c>
      <c r="B97" s="382" t="s">
        <v>407</v>
      </c>
      <c r="C97" s="383">
        <v>10560715404</v>
      </c>
      <c r="D97" s="384" t="s">
        <v>526</v>
      </c>
      <c r="E97" s="396" t="s">
        <v>414</v>
      </c>
      <c r="F97" s="386" t="s">
        <v>497</v>
      </c>
      <c r="G97" s="387" t="s">
        <v>1075</v>
      </c>
      <c r="H97" s="388">
        <v>0</v>
      </c>
      <c r="I97" s="389">
        <f>73.3+228.05</f>
        <v>301.35000000000002</v>
      </c>
      <c r="J97" s="388">
        <v>0</v>
      </c>
      <c r="K97" s="390">
        <v>163.05000000000001</v>
      </c>
      <c r="L97" s="391">
        <v>0.65</v>
      </c>
      <c r="M97" s="392">
        <f t="shared" si="5"/>
        <v>162.4</v>
      </c>
      <c r="N97" s="388">
        <v>0</v>
      </c>
      <c r="O97" s="388">
        <v>0</v>
      </c>
      <c r="P97" s="388">
        <f t="shared" si="6"/>
        <v>0</v>
      </c>
      <c r="Q97" s="391">
        <v>0</v>
      </c>
      <c r="R97" s="388">
        <v>0</v>
      </c>
      <c r="S97" s="388">
        <f t="shared" si="7"/>
        <v>0</v>
      </c>
      <c r="T97" s="388">
        <v>0</v>
      </c>
      <c r="U97" s="388">
        <v>0</v>
      </c>
      <c r="V97" s="388">
        <f t="shared" si="8"/>
        <v>0</v>
      </c>
      <c r="W97" s="395"/>
      <c r="X97" s="388">
        <v>0</v>
      </c>
      <c r="Y97" s="393">
        <v>0</v>
      </c>
      <c r="Z97" s="393">
        <v>0</v>
      </c>
      <c r="AA97" s="393"/>
      <c r="AB97" s="393">
        <f t="shared" si="9"/>
        <v>463.75</v>
      </c>
    </row>
    <row r="98" spans="1:28" s="405" customFormat="1" ht="42">
      <c r="A98" s="381" t="s">
        <v>406</v>
      </c>
      <c r="B98" s="382" t="s">
        <v>407</v>
      </c>
      <c r="C98" s="383">
        <v>11297041496</v>
      </c>
      <c r="D98" s="384" t="s">
        <v>527</v>
      </c>
      <c r="E98" s="396" t="s">
        <v>414</v>
      </c>
      <c r="F98" s="386" t="s">
        <v>528</v>
      </c>
      <c r="G98" s="387" t="s">
        <v>1075</v>
      </c>
      <c r="H98" s="388">
        <v>0</v>
      </c>
      <c r="I98" s="389">
        <v>245.47</v>
      </c>
      <c r="J98" s="388">
        <v>0</v>
      </c>
      <c r="K98" s="390">
        <v>163.06</v>
      </c>
      <c r="L98" s="391">
        <v>56.16</v>
      </c>
      <c r="M98" s="392">
        <f t="shared" si="5"/>
        <v>106.9</v>
      </c>
      <c r="N98" s="388">
        <v>0</v>
      </c>
      <c r="O98" s="388">
        <v>0</v>
      </c>
      <c r="P98" s="388">
        <f t="shared" si="6"/>
        <v>0</v>
      </c>
      <c r="Q98" s="391">
        <v>0</v>
      </c>
      <c r="R98" s="388">
        <v>0</v>
      </c>
      <c r="S98" s="388">
        <f t="shared" si="7"/>
        <v>0</v>
      </c>
      <c r="T98" s="388">
        <v>0</v>
      </c>
      <c r="U98" s="388">
        <v>0</v>
      </c>
      <c r="V98" s="388">
        <f t="shared" si="8"/>
        <v>0</v>
      </c>
      <c r="W98" s="395"/>
      <c r="X98" s="388">
        <v>0</v>
      </c>
      <c r="Y98" s="393">
        <v>0</v>
      </c>
      <c r="Z98" s="393">
        <v>0</v>
      </c>
      <c r="AA98" s="393"/>
      <c r="AB98" s="393">
        <f t="shared" si="9"/>
        <v>352.37</v>
      </c>
    </row>
    <row r="99" spans="1:28" s="405" customFormat="1" ht="42">
      <c r="A99" s="381" t="s">
        <v>406</v>
      </c>
      <c r="B99" s="382" t="s">
        <v>407</v>
      </c>
      <c r="C99" s="383">
        <v>70306823438</v>
      </c>
      <c r="D99" s="384" t="s">
        <v>529</v>
      </c>
      <c r="E99" s="396" t="s">
        <v>414</v>
      </c>
      <c r="F99" s="386" t="s">
        <v>497</v>
      </c>
      <c r="G99" s="387" t="s">
        <v>1075</v>
      </c>
      <c r="H99" s="388">
        <v>0</v>
      </c>
      <c r="I99" s="389">
        <v>244.33</v>
      </c>
      <c r="J99" s="388">
        <v>0</v>
      </c>
      <c r="K99" s="390">
        <v>163.06</v>
      </c>
      <c r="L99" s="391">
        <v>2.1800000000000002</v>
      </c>
      <c r="M99" s="392">
        <f t="shared" si="5"/>
        <v>160.88</v>
      </c>
      <c r="N99" s="388">
        <v>0</v>
      </c>
      <c r="O99" s="388">
        <v>0</v>
      </c>
      <c r="P99" s="388">
        <f t="shared" si="6"/>
        <v>0</v>
      </c>
      <c r="Q99" s="391">
        <v>0</v>
      </c>
      <c r="R99" s="388">
        <v>0</v>
      </c>
      <c r="S99" s="388">
        <f t="shared" si="7"/>
        <v>0</v>
      </c>
      <c r="T99" s="388">
        <v>0</v>
      </c>
      <c r="U99" s="388">
        <v>0</v>
      </c>
      <c r="V99" s="388">
        <f t="shared" si="8"/>
        <v>0</v>
      </c>
      <c r="W99" s="395"/>
      <c r="X99" s="388">
        <v>0</v>
      </c>
      <c r="Y99" s="393">
        <v>0</v>
      </c>
      <c r="Z99" s="393">
        <v>0</v>
      </c>
      <c r="AA99" s="393"/>
      <c r="AB99" s="393">
        <f t="shared" si="9"/>
        <v>405.21000000000004</v>
      </c>
    </row>
    <row r="100" spans="1:28" s="405" customFormat="1" ht="42">
      <c r="A100" s="381" t="s">
        <v>406</v>
      </c>
      <c r="B100" s="382" t="s">
        <v>407</v>
      </c>
      <c r="C100" s="383">
        <v>13635988480</v>
      </c>
      <c r="D100" s="384" t="s">
        <v>530</v>
      </c>
      <c r="E100" s="396" t="s">
        <v>423</v>
      </c>
      <c r="F100" s="386" t="s">
        <v>531</v>
      </c>
      <c r="G100" s="387" t="s">
        <v>1075</v>
      </c>
      <c r="H100" s="388">
        <v>0</v>
      </c>
      <c r="I100" s="389">
        <v>244.29</v>
      </c>
      <c r="J100" s="388">
        <v>0</v>
      </c>
      <c r="K100" s="390">
        <v>163.06</v>
      </c>
      <c r="L100" s="391">
        <v>55.87</v>
      </c>
      <c r="M100" s="392">
        <f t="shared" si="5"/>
        <v>107.19</v>
      </c>
      <c r="N100" s="388">
        <v>0</v>
      </c>
      <c r="O100" s="388">
        <v>0</v>
      </c>
      <c r="P100" s="388">
        <f t="shared" si="6"/>
        <v>0</v>
      </c>
      <c r="Q100" s="391">
        <v>0</v>
      </c>
      <c r="R100" s="388">
        <v>0</v>
      </c>
      <c r="S100" s="388">
        <f t="shared" si="7"/>
        <v>0</v>
      </c>
      <c r="T100" s="388">
        <v>0</v>
      </c>
      <c r="U100" s="388">
        <v>0</v>
      </c>
      <c r="V100" s="388">
        <f t="shared" si="8"/>
        <v>0</v>
      </c>
      <c r="W100" s="395"/>
      <c r="X100" s="388">
        <v>0</v>
      </c>
      <c r="Y100" s="393">
        <v>0</v>
      </c>
      <c r="Z100" s="393">
        <v>0</v>
      </c>
      <c r="AA100" s="393"/>
      <c r="AB100" s="393">
        <f t="shared" si="9"/>
        <v>351.48</v>
      </c>
    </row>
    <row r="101" spans="1:28" s="405" customFormat="1" ht="42">
      <c r="A101" s="381" t="s">
        <v>406</v>
      </c>
      <c r="B101" s="382" t="s">
        <v>407</v>
      </c>
      <c r="C101" s="383">
        <v>70811055485</v>
      </c>
      <c r="D101" s="384" t="s">
        <v>532</v>
      </c>
      <c r="E101" s="396" t="s">
        <v>414</v>
      </c>
      <c r="F101" s="386" t="s">
        <v>409</v>
      </c>
      <c r="G101" s="387" t="s">
        <v>1075</v>
      </c>
      <c r="H101" s="388">
        <v>0</v>
      </c>
      <c r="I101" s="389">
        <v>133.99</v>
      </c>
      <c r="J101" s="388">
        <v>0</v>
      </c>
      <c r="K101" s="390">
        <v>163.06</v>
      </c>
      <c r="L101" s="391">
        <v>27.99</v>
      </c>
      <c r="M101" s="392">
        <f t="shared" si="5"/>
        <v>135.07</v>
      </c>
      <c r="N101" s="388">
        <v>0</v>
      </c>
      <c r="O101" s="388">
        <v>0</v>
      </c>
      <c r="P101" s="388">
        <f t="shared" si="6"/>
        <v>0</v>
      </c>
      <c r="Q101" s="388">
        <v>298.32</v>
      </c>
      <c r="R101" s="388">
        <v>83.97</v>
      </c>
      <c r="S101" s="388">
        <f t="shared" si="7"/>
        <v>214.35</v>
      </c>
      <c r="T101" s="388">
        <v>0</v>
      </c>
      <c r="U101" s="388">
        <v>0</v>
      </c>
      <c r="V101" s="388">
        <f t="shared" si="8"/>
        <v>0</v>
      </c>
      <c r="W101" s="395"/>
      <c r="X101" s="388">
        <v>0</v>
      </c>
      <c r="Y101" s="393">
        <v>0</v>
      </c>
      <c r="Z101" s="393">
        <v>0</v>
      </c>
      <c r="AA101" s="393"/>
      <c r="AB101" s="393">
        <f t="shared" si="9"/>
        <v>483.40999999999997</v>
      </c>
    </row>
    <row r="102" spans="1:28" s="405" customFormat="1" ht="42">
      <c r="A102" s="381" t="s">
        <v>406</v>
      </c>
      <c r="B102" s="382" t="s">
        <v>407</v>
      </c>
      <c r="C102" s="383">
        <v>98694910497</v>
      </c>
      <c r="D102" s="384" t="s">
        <v>533</v>
      </c>
      <c r="E102" s="396" t="s">
        <v>414</v>
      </c>
      <c r="F102" s="386" t="s">
        <v>409</v>
      </c>
      <c r="G102" s="387" t="s">
        <v>1075</v>
      </c>
      <c r="H102" s="388">
        <v>0</v>
      </c>
      <c r="I102" s="389">
        <f>146.06+77.91</f>
        <v>223.97</v>
      </c>
      <c r="J102" s="388">
        <v>0</v>
      </c>
      <c r="K102" s="390">
        <v>163.06</v>
      </c>
      <c r="L102" s="391">
        <v>27.99</v>
      </c>
      <c r="M102" s="392">
        <f t="shared" si="5"/>
        <v>135.07</v>
      </c>
      <c r="N102" s="388">
        <v>0</v>
      </c>
      <c r="O102" s="388">
        <v>0</v>
      </c>
      <c r="P102" s="388">
        <f t="shared" si="6"/>
        <v>0</v>
      </c>
      <c r="Q102" s="388">
        <v>298.32</v>
      </c>
      <c r="R102" s="388">
        <v>83.97</v>
      </c>
      <c r="S102" s="388">
        <f t="shared" si="7"/>
        <v>214.35</v>
      </c>
      <c r="T102" s="388">
        <v>0</v>
      </c>
      <c r="U102" s="388">
        <v>0</v>
      </c>
      <c r="V102" s="388">
        <f t="shared" si="8"/>
        <v>0</v>
      </c>
      <c r="W102" s="395"/>
      <c r="X102" s="388">
        <v>0</v>
      </c>
      <c r="Y102" s="393">
        <v>0</v>
      </c>
      <c r="Z102" s="393">
        <v>0</v>
      </c>
      <c r="AA102" s="393"/>
      <c r="AB102" s="393">
        <f t="shared" si="9"/>
        <v>573.39</v>
      </c>
    </row>
    <row r="103" spans="1:28" s="405" customFormat="1" ht="42">
      <c r="A103" s="381" t="s">
        <v>406</v>
      </c>
      <c r="B103" s="382" t="s">
        <v>407</v>
      </c>
      <c r="C103" s="383">
        <v>70315023490</v>
      </c>
      <c r="D103" s="384" t="s">
        <v>534</v>
      </c>
      <c r="E103" s="396" t="s">
        <v>423</v>
      </c>
      <c r="F103" s="386" t="s">
        <v>412</v>
      </c>
      <c r="G103" s="387" t="s">
        <v>1075</v>
      </c>
      <c r="H103" s="388">
        <v>0</v>
      </c>
      <c r="I103" s="389">
        <v>80.08</v>
      </c>
      <c r="J103" s="388">
        <v>0</v>
      </c>
      <c r="K103" s="390">
        <v>163.06</v>
      </c>
      <c r="L103" s="391">
        <v>13.89</v>
      </c>
      <c r="M103" s="392">
        <f t="shared" si="5"/>
        <v>149.17000000000002</v>
      </c>
      <c r="N103" s="388">
        <v>0</v>
      </c>
      <c r="O103" s="388">
        <v>0</v>
      </c>
      <c r="P103" s="388">
        <f t="shared" si="6"/>
        <v>0</v>
      </c>
      <c r="Q103" s="391">
        <v>128.32</v>
      </c>
      <c r="R103" s="388">
        <v>41.66</v>
      </c>
      <c r="S103" s="388">
        <f t="shared" si="7"/>
        <v>86.66</v>
      </c>
      <c r="T103" s="388">
        <v>0</v>
      </c>
      <c r="U103" s="388">
        <v>0</v>
      </c>
      <c r="V103" s="388">
        <f t="shared" si="8"/>
        <v>0</v>
      </c>
      <c r="W103" s="395"/>
      <c r="X103" s="388">
        <v>0</v>
      </c>
      <c r="Y103" s="393">
        <v>0</v>
      </c>
      <c r="Z103" s="393">
        <v>0</v>
      </c>
      <c r="AA103" s="393"/>
      <c r="AB103" s="393">
        <f t="shared" si="9"/>
        <v>315.91000000000003</v>
      </c>
    </row>
    <row r="104" spans="1:28" s="405" customFormat="1" ht="42">
      <c r="A104" s="381" t="s">
        <v>406</v>
      </c>
      <c r="B104" s="382" t="s">
        <v>407</v>
      </c>
      <c r="C104" s="383">
        <v>1343233437</v>
      </c>
      <c r="D104" s="384" t="s">
        <v>535</v>
      </c>
      <c r="E104" s="396" t="s">
        <v>410</v>
      </c>
      <c r="F104" s="386" t="s">
        <v>516</v>
      </c>
      <c r="G104" s="387" t="s">
        <v>1075</v>
      </c>
      <c r="H104" s="388">
        <v>0</v>
      </c>
      <c r="I104" s="389">
        <v>720.53</v>
      </c>
      <c r="J104" s="388">
        <v>0</v>
      </c>
      <c r="K104" s="390">
        <v>163.06</v>
      </c>
      <c r="L104" s="391">
        <v>8</v>
      </c>
      <c r="M104" s="392">
        <f t="shared" si="5"/>
        <v>155.06</v>
      </c>
      <c r="N104" s="388">
        <v>0</v>
      </c>
      <c r="O104" s="388">
        <v>0</v>
      </c>
      <c r="P104" s="388">
        <f t="shared" si="6"/>
        <v>0</v>
      </c>
      <c r="Q104" s="391">
        <v>0</v>
      </c>
      <c r="R104" s="388">
        <v>0</v>
      </c>
      <c r="S104" s="388">
        <f t="shared" si="7"/>
        <v>0</v>
      </c>
      <c r="T104" s="388">
        <v>0</v>
      </c>
      <c r="U104" s="388">
        <v>0</v>
      </c>
      <c r="V104" s="388">
        <f t="shared" si="8"/>
        <v>0</v>
      </c>
      <c r="W104" s="395"/>
      <c r="X104" s="388">
        <v>0</v>
      </c>
      <c r="Y104" s="393">
        <v>0</v>
      </c>
      <c r="Z104" s="393">
        <v>0</v>
      </c>
      <c r="AA104" s="393"/>
      <c r="AB104" s="393">
        <f t="shared" si="9"/>
        <v>875.58999999999992</v>
      </c>
    </row>
    <row r="105" spans="1:28" s="405" customFormat="1" ht="42">
      <c r="A105" s="381" t="s">
        <v>406</v>
      </c>
      <c r="B105" s="382" t="s">
        <v>407</v>
      </c>
      <c r="C105" s="383">
        <v>3545645444</v>
      </c>
      <c r="D105" s="384" t="s">
        <v>536</v>
      </c>
      <c r="E105" s="396" t="s">
        <v>410</v>
      </c>
      <c r="F105" s="386" t="s">
        <v>442</v>
      </c>
      <c r="G105" s="387" t="s">
        <v>1075</v>
      </c>
      <c r="H105" s="388">
        <v>0</v>
      </c>
      <c r="I105" s="389">
        <v>826.04</v>
      </c>
      <c r="J105" s="388">
        <v>0</v>
      </c>
      <c r="K105" s="390">
        <v>163.06</v>
      </c>
      <c r="L105" s="391">
        <v>8</v>
      </c>
      <c r="M105" s="392">
        <f t="shared" si="5"/>
        <v>155.06</v>
      </c>
      <c r="N105" s="388">
        <v>0</v>
      </c>
      <c r="O105" s="388">
        <v>0</v>
      </c>
      <c r="P105" s="388">
        <f t="shared" si="6"/>
        <v>0</v>
      </c>
      <c r="Q105" s="391">
        <v>0</v>
      </c>
      <c r="R105" s="388">
        <v>0</v>
      </c>
      <c r="S105" s="388">
        <f t="shared" si="7"/>
        <v>0</v>
      </c>
      <c r="T105" s="388">
        <v>0</v>
      </c>
      <c r="U105" s="388">
        <v>0</v>
      </c>
      <c r="V105" s="388">
        <f t="shared" si="8"/>
        <v>0</v>
      </c>
      <c r="W105" s="395"/>
      <c r="X105" s="388">
        <v>0</v>
      </c>
      <c r="Y105" s="393">
        <v>0</v>
      </c>
      <c r="Z105" s="393">
        <v>0</v>
      </c>
      <c r="AA105" s="393"/>
      <c r="AB105" s="393">
        <f t="shared" si="9"/>
        <v>981.09999999999991</v>
      </c>
    </row>
    <row r="106" spans="1:28" s="405" customFormat="1" ht="42">
      <c r="A106" s="381" t="s">
        <v>406</v>
      </c>
      <c r="B106" s="382" t="s">
        <v>407</v>
      </c>
      <c r="C106" s="383">
        <v>2693094461</v>
      </c>
      <c r="D106" s="384" t="s">
        <v>537</v>
      </c>
      <c r="E106" s="396" t="s">
        <v>414</v>
      </c>
      <c r="F106" s="386" t="s">
        <v>418</v>
      </c>
      <c r="G106" s="387" t="s">
        <v>1075</v>
      </c>
      <c r="H106" s="388">
        <v>0</v>
      </c>
      <c r="I106" s="389">
        <v>260.51</v>
      </c>
      <c r="J106" s="388">
        <v>0</v>
      </c>
      <c r="K106" s="390">
        <v>163.06</v>
      </c>
      <c r="L106" s="391">
        <v>4.49</v>
      </c>
      <c r="M106" s="392">
        <f t="shared" si="5"/>
        <v>158.57</v>
      </c>
      <c r="N106" s="388">
        <v>0</v>
      </c>
      <c r="O106" s="388">
        <v>0</v>
      </c>
      <c r="P106" s="388">
        <f t="shared" si="6"/>
        <v>0</v>
      </c>
      <c r="Q106" s="391">
        <v>0</v>
      </c>
      <c r="R106" s="388">
        <v>0</v>
      </c>
      <c r="S106" s="388">
        <f t="shared" si="7"/>
        <v>0</v>
      </c>
      <c r="T106" s="388">
        <v>0</v>
      </c>
      <c r="U106" s="388">
        <v>0</v>
      </c>
      <c r="V106" s="388">
        <f t="shared" si="8"/>
        <v>0</v>
      </c>
      <c r="W106" s="395"/>
      <c r="X106" s="388">
        <v>0</v>
      </c>
      <c r="Y106" s="393">
        <v>0</v>
      </c>
      <c r="Z106" s="393">
        <v>0</v>
      </c>
      <c r="AA106" s="393"/>
      <c r="AB106" s="393">
        <f t="shared" si="9"/>
        <v>419.08</v>
      </c>
    </row>
    <row r="107" spans="1:28" s="405" customFormat="1" ht="42">
      <c r="A107" s="381" t="s">
        <v>406</v>
      </c>
      <c r="B107" s="382" t="s">
        <v>407</v>
      </c>
      <c r="C107" s="383">
        <v>43139019300</v>
      </c>
      <c r="D107" s="384" t="s">
        <v>538</v>
      </c>
      <c r="E107" s="396" t="s">
        <v>414</v>
      </c>
      <c r="F107" s="386" t="s">
        <v>418</v>
      </c>
      <c r="G107" s="387" t="s">
        <v>1075</v>
      </c>
      <c r="H107" s="388">
        <v>0</v>
      </c>
      <c r="I107" s="389">
        <v>219.5</v>
      </c>
      <c r="J107" s="388">
        <v>0</v>
      </c>
      <c r="K107" s="390">
        <v>163.06</v>
      </c>
      <c r="L107" s="391">
        <v>3.53</v>
      </c>
      <c r="M107" s="392">
        <f t="shared" si="5"/>
        <v>159.53</v>
      </c>
      <c r="N107" s="388">
        <v>0</v>
      </c>
      <c r="O107" s="388">
        <v>0</v>
      </c>
      <c r="P107" s="388">
        <f t="shared" si="6"/>
        <v>0</v>
      </c>
      <c r="Q107" s="391">
        <v>0</v>
      </c>
      <c r="R107" s="388">
        <v>0</v>
      </c>
      <c r="S107" s="388">
        <f t="shared" si="7"/>
        <v>0</v>
      </c>
      <c r="T107" s="388">
        <v>0</v>
      </c>
      <c r="U107" s="388">
        <v>0</v>
      </c>
      <c r="V107" s="388">
        <f t="shared" si="8"/>
        <v>0</v>
      </c>
      <c r="W107" s="395"/>
      <c r="X107" s="388">
        <v>0</v>
      </c>
      <c r="Y107" s="393">
        <v>0</v>
      </c>
      <c r="Z107" s="393">
        <v>0</v>
      </c>
      <c r="AA107" s="393"/>
      <c r="AB107" s="393">
        <f t="shared" si="9"/>
        <v>379.03</v>
      </c>
    </row>
    <row r="108" spans="1:28" s="405" customFormat="1" ht="42">
      <c r="A108" s="381" t="s">
        <v>406</v>
      </c>
      <c r="B108" s="382" t="s">
        <v>407</v>
      </c>
      <c r="C108" s="383">
        <v>3321578492</v>
      </c>
      <c r="D108" s="384" t="s">
        <v>539</v>
      </c>
      <c r="E108" s="396" t="s">
        <v>423</v>
      </c>
      <c r="F108" s="386" t="s">
        <v>412</v>
      </c>
      <c r="G108" s="387" t="s">
        <v>1075</v>
      </c>
      <c r="H108" s="388">
        <v>0</v>
      </c>
      <c r="I108" s="389">
        <v>140.9</v>
      </c>
      <c r="J108" s="388">
        <v>0</v>
      </c>
      <c r="K108" s="390">
        <v>163.06</v>
      </c>
      <c r="L108" s="391">
        <v>26.04</v>
      </c>
      <c r="M108" s="392">
        <f t="shared" si="5"/>
        <v>137.02000000000001</v>
      </c>
      <c r="N108" s="388">
        <v>0</v>
      </c>
      <c r="O108" s="388">
        <v>0</v>
      </c>
      <c r="P108" s="388">
        <f t="shared" si="6"/>
        <v>0</v>
      </c>
      <c r="Q108" s="391">
        <v>0</v>
      </c>
      <c r="R108" s="388">
        <v>0</v>
      </c>
      <c r="S108" s="388">
        <f t="shared" si="7"/>
        <v>0</v>
      </c>
      <c r="T108" s="388">
        <v>0</v>
      </c>
      <c r="U108" s="388">
        <v>0</v>
      </c>
      <c r="V108" s="388">
        <f t="shared" si="8"/>
        <v>0</v>
      </c>
      <c r="W108" s="395"/>
      <c r="X108" s="388">
        <v>0</v>
      </c>
      <c r="Y108" s="393">
        <v>0</v>
      </c>
      <c r="Z108" s="393">
        <v>0</v>
      </c>
      <c r="AA108" s="393"/>
      <c r="AB108" s="393">
        <f t="shared" si="9"/>
        <v>277.92</v>
      </c>
    </row>
    <row r="109" spans="1:28" s="405" customFormat="1" ht="42">
      <c r="A109" s="381" t="s">
        <v>406</v>
      </c>
      <c r="B109" s="382" t="s">
        <v>407</v>
      </c>
      <c r="C109" s="383">
        <v>13787023445</v>
      </c>
      <c r="D109" s="384" t="s">
        <v>1078</v>
      </c>
      <c r="E109" s="396" t="s">
        <v>423</v>
      </c>
      <c r="F109" s="403" t="s">
        <v>461</v>
      </c>
      <c r="G109" s="387" t="s">
        <v>1075</v>
      </c>
      <c r="H109" s="388">
        <v>0</v>
      </c>
      <c r="I109" s="389">
        <v>23.88</v>
      </c>
      <c r="J109" s="388">
        <v>0</v>
      </c>
      <c r="K109" s="390">
        <v>163.06</v>
      </c>
      <c r="L109" s="391">
        <v>5.0999999999999996</v>
      </c>
      <c r="M109" s="392">
        <f t="shared" si="5"/>
        <v>157.96</v>
      </c>
      <c r="N109" s="388">
        <v>0</v>
      </c>
      <c r="O109" s="388">
        <v>0</v>
      </c>
      <c r="P109" s="388">
        <f t="shared" si="6"/>
        <v>0</v>
      </c>
      <c r="Q109" s="391">
        <v>0</v>
      </c>
      <c r="R109" s="388">
        <v>0</v>
      </c>
      <c r="S109" s="388">
        <f t="shared" si="7"/>
        <v>0</v>
      </c>
      <c r="T109" s="388">
        <v>0</v>
      </c>
      <c r="U109" s="388">
        <v>0</v>
      </c>
      <c r="V109" s="388">
        <v>0</v>
      </c>
      <c r="W109" s="395"/>
      <c r="X109" s="388">
        <v>0</v>
      </c>
      <c r="Y109" s="393">
        <v>0</v>
      </c>
      <c r="Z109" s="393">
        <v>0</v>
      </c>
      <c r="AA109" s="393"/>
      <c r="AB109" s="393">
        <f t="shared" si="9"/>
        <v>181.84</v>
      </c>
    </row>
    <row r="110" spans="1:28" s="405" customFormat="1" ht="42">
      <c r="A110" s="381" t="s">
        <v>406</v>
      </c>
      <c r="B110" s="382" t="s">
        <v>407</v>
      </c>
      <c r="C110" s="383">
        <v>64860450434</v>
      </c>
      <c r="D110" s="384" t="s">
        <v>540</v>
      </c>
      <c r="E110" s="396" t="s">
        <v>414</v>
      </c>
      <c r="F110" s="386" t="s">
        <v>488</v>
      </c>
      <c r="G110" s="387" t="s">
        <v>1075</v>
      </c>
      <c r="H110" s="388">
        <v>0</v>
      </c>
      <c r="I110" s="389">
        <v>206.42</v>
      </c>
      <c r="J110" s="388">
        <v>0</v>
      </c>
      <c r="K110" s="390">
        <v>163.06</v>
      </c>
      <c r="L110" s="391">
        <v>46.4</v>
      </c>
      <c r="M110" s="392">
        <f t="shared" si="5"/>
        <v>116.66</v>
      </c>
      <c r="N110" s="388">
        <v>0</v>
      </c>
      <c r="O110" s="388">
        <v>0</v>
      </c>
      <c r="P110" s="388">
        <f t="shared" si="6"/>
        <v>0</v>
      </c>
      <c r="Q110" s="391">
        <v>0</v>
      </c>
      <c r="R110" s="388">
        <v>0</v>
      </c>
      <c r="S110" s="388">
        <f t="shared" si="7"/>
        <v>0</v>
      </c>
      <c r="T110" s="388">
        <v>0</v>
      </c>
      <c r="U110" s="388">
        <v>0</v>
      </c>
      <c r="V110" s="388">
        <f t="shared" si="8"/>
        <v>0</v>
      </c>
      <c r="W110" s="395"/>
      <c r="X110" s="388">
        <v>0</v>
      </c>
      <c r="Y110" s="393">
        <v>0</v>
      </c>
      <c r="Z110" s="393">
        <v>0</v>
      </c>
      <c r="AA110" s="393"/>
      <c r="AB110" s="393">
        <f t="shared" si="9"/>
        <v>323.08</v>
      </c>
    </row>
    <row r="111" spans="1:28" s="405" customFormat="1" ht="42">
      <c r="A111" s="381" t="s">
        <v>406</v>
      </c>
      <c r="B111" s="382" t="s">
        <v>407</v>
      </c>
      <c r="C111" s="383">
        <v>76656071449</v>
      </c>
      <c r="D111" s="384" t="s">
        <v>541</v>
      </c>
      <c r="E111" s="396" t="s">
        <v>414</v>
      </c>
      <c r="F111" s="386" t="s">
        <v>430</v>
      </c>
      <c r="G111" s="387" t="s">
        <v>1075</v>
      </c>
      <c r="H111" s="388">
        <v>0</v>
      </c>
      <c r="I111" s="389">
        <v>126.12</v>
      </c>
      <c r="J111" s="388">
        <v>0</v>
      </c>
      <c r="K111" s="390">
        <v>163.06</v>
      </c>
      <c r="L111" s="391">
        <v>26.04</v>
      </c>
      <c r="M111" s="392">
        <f t="shared" si="5"/>
        <v>137.02000000000001</v>
      </c>
      <c r="N111" s="388">
        <v>0</v>
      </c>
      <c r="O111" s="388">
        <v>0</v>
      </c>
      <c r="P111" s="388">
        <v>0</v>
      </c>
      <c r="Q111" s="388">
        <v>298.32</v>
      </c>
      <c r="R111" s="388">
        <v>78.12</v>
      </c>
      <c r="S111" s="388">
        <f t="shared" si="7"/>
        <v>220.2</v>
      </c>
      <c r="T111" s="388">
        <v>0</v>
      </c>
      <c r="U111" s="388">
        <v>0</v>
      </c>
      <c r="V111" s="388">
        <f t="shared" si="8"/>
        <v>0</v>
      </c>
      <c r="W111" s="395"/>
      <c r="X111" s="388">
        <v>0</v>
      </c>
      <c r="Y111" s="393">
        <v>0</v>
      </c>
      <c r="Z111" s="393">
        <v>0</v>
      </c>
      <c r="AA111" s="393"/>
      <c r="AB111" s="393">
        <f t="shared" si="9"/>
        <v>483.34000000000003</v>
      </c>
    </row>
    <row r="112" spans="1:28" s="405" customFormat="1" ht="42">
      <c r="A112" s="381" t="s">
        <v>406</v>
      </c>
      <c r="B112" s="382" t="s">
        <v>407</v>
      </c>
      <c r="C112" s="383">
        <v>12870188404</v>
      </c>
      <c r="D112" s="384" t="s">
        <v>542</v>
      </c>
      <c r="E112" s="396" t="s">
        <v>410</v>
      </c>
      <c r="F112" s="386" t="s">
        <v>442</v>
      </c>
      <c r="G112" s="387" t="s">
        <v>1075</v>
      </c>
      <c r="H112" s="388">
        <v>0</v>
      </c>
      <c r="I112" s="389">
        <v>888.99</v>
      </c>
      <c r="J112" s="388">
        <v>0</v>
      </c>
      <c r="K112" s="390">
        <v>163.06</v>
      </c>
      <c r="L112" s="391">
        <v>9</v>
      </c>
      <c r="M112" s="392">
        <f t="shared" si="5"/>
        <v>154.06</v>
      </c>
      <c r="N112" s="388">
        <v>0</v>
      </c>
      <c r="O112" s="388">
        <v>0</v>
      </c>
      <c r="P112" s="388">
        <f t="shared" si="6"/>
        <v>0</v>
      </c>
      <c r="Q112" s="391">
        <v>0</v>
      </c>
      <c r="R112" s="388">
        <v>0</v>
      </c>
      <c r="S112" s="388">
        <f t="shared" si="7"/>
        <v>0</v>
      </c>
      <c r="T112" s="388">
        <v>0</v>
      </c>
      <c r="U112" s="388">
        <v>0</v>
      </c>
      <c r="V112" s="388">
        <f t="shared" si="8"/>
        <v>0</v>
      </c>
      <c r="W112" s="395"/>
      <c r="X112" s="388">
        <v>0</v>
      </c>
      <c r="Y112" s="393">
        <v>0</v>
      </c>
      <c r="Z112" s="393">
        <v>0</v>
      </c>
      <c r="AA112" s="393"/>
      <c r="AB112" s="393">
        <f t="shared" si="9"/>
        <v>1043.05</v>
      </c>
    </row>
    <row r="113" spans="1:28" s="404" customFormat="1" ht="42">
      <c r="A113" s="381" t="s">
        <v>406</v>
      </c>
      <c r="B113" s="382" t="s">
        <v>407</v>
      </c>
      <c r="C113" s="383">
        <v>70799239488</v>
      </c>
      <c r="D113" s="384" t="s">
        <v>1036</v>
      </c>
      <c r="E113" s="396" t="s">
        <v>423</v>
      </c>
      <c r="F113" s="403" t="s">
        <v>479</v>
      </c>
      <c r="G113" s="387" t="s">
        <v>1075</v>
      </c>
      <c r="H113" s="388">
        <v>0</v>
      </c>
      <c r="I113" s="389">
        <v>124.99</v>
      </c>
      <c r="J113" s="388">
        <v>0</v>
      </c>
      <c r="K113" s="390">
        <v>163.06</v>
      </c>
      <c r="L113" s="391">
        <v>26.04</v>
      </c>
      <c r="M113" s="392">
        <f t="shared" si="5"/>
        <v>137.02000000000001</v>
      </c>
      <c r="N113" s="388">
        <v>0</v>
      </c>
      <c r="O113" s="388">
        <v>0</v>
      </c>
      <c r="P113" s="388">
        <v>0</v>
      </c>
      <c r="Q113" s="388">
        <v>218.16</v>
      </c>
      <c r="R113" s="388">
        <v>78.12</v>
      </c>
      <c r="S113" s="388">
        <f t="shared" si="7"/>
        <v>140.04</v>
      </c>
      <c r="T113" s="388">
        <v>0</v>
      </c>
      <c r="U113" s="388">
        <v>0</v>
      </c>
      <c r="V113" s="388">
        <f t="shared" si="8"/>
        <v>0</v>
      </c>
      <c r="W113" s="395"/>
      <c r="X113" s="388">
        <v>0</v>
      </c>
      <c r="Y113" s="393">
        <v>0</v>
      </c>
      <c r="Z113" s="393">
        <v>0</v>
      </c>
      <c r="AA113" s="393"/>
      <c r="AB113" s="393">
        <f t="shared" si="9"/>
        <v>402.05</v>
      </c>
    </row>
    <row r="114" spans="1:28" s="404" customFormat="1" ht="42">
      <c r="A114" s="381" t="s">
        <v>406</v>
      </c>
      <c r="B114" s="382" t="s">
        <v>407</v>
      </c>
      <c r="C114" s="383">
        <v>4326493445</v>
      </c>
      <c r="D114" s="384" t="s">
        <v>543</v>
      </c>
      <c r="E114" s="396" t="s">
        <v>414</v>
      </c>
      <c r="F114" s="386" t="s">
        <v>418</v>
      </c>
      <c r="G114" s="387" t="s">
        <v>1075</v>
      </c>
      <c r="H114" s="388">
        <v>0</v>
      </c>
      <c r="I114" s="389">
        <v>250.88</v>
      </c>
      <c r="J114" s="388">
        <v>0</v>
      </c>
      <c r="K114" s="390">
        <v>163.06</v>
      </c>
      <c r="L114" s="391">
        <v>3.53</v>
      </c>
      <c r="M114" s="392">
        <f t="shared" si="5"/>
        <v>159.53</v>
      </c>
      <c r="N114" s="388">
        <v>0</v>
      </c>
      <c r="O114" s="388">
        <v>0</v>
      </c>
      <c r="P114" s="388">
        <f t="shared" si="6"/>
        <v>0</v>
      </c>
      <c r="Q114" s="391">
        <v>0</v>
      </c>
      <c r="R114" s="388">
        <v>0</v>
      </c>
      <c r="S114" s="388">
        <f t="shared" si="7"/>
        <v>0</v>
      </c>
      <c r="T114" s="388">
        <v>0</v>
      </c>
      <c r="U114" s="388">
        <v>0</v>
      </c>
      <c r="V114" s="388">
        <f t="shared" si="8"/>
        <v>0</v>
      </c>
      <c r="W114" s="395"/>
      <c r="X114" s="388">
        <v>0</v>
      </c>
      <c r="Y114" s="393">
        <v>0</v>
      </c>
      <c r="Z114" s="393">
        <v>0</v>
      </c>
      <c r="AA114" s="393"/>
      <c r="AB114" s="393">
        <f t="shared" si="9"/>
        <v>410.40999999999997</v>
      </c>
    </row>
    <row r="115" spans="1:28" s="404" customFormat="1" ht="42">
      <c r="A115" s="381" t="s">
        <v>406</v>
      </c>
      <c r="B115" s="382" t="s">
        <v>407</v>
      </c>
      <c r="C115" s="383">
        <v>8066304420</v>
      </c>
      <c r="D115" s="384" t="s">
        <v>544</v>
      </c>
      <c r="E115" s="396" t="s">
        <v>410</v>
      </c>
      <c r="F115" s="386" t="s">
        <v>416</v>
      </c>
      <c r="G115" s="387" t="s">
        <v>1075</v>
      </c>
      <c r="H115" s="388">
        <v>0</v>
      </c>
      <c r="I115" s="389">
        <v>1148.94</v>
      </c>
      <c r="J115" s="388">
        <v>0</v>
      </c>
      <c r="K115" s="390">
        <v>163.06</v>
      </c>
      <c r="L115" s="391">
        <v>8</v>
      </c>
      <c r="M115" s="392">
        <f t="shared" si="5"/>
        <v>155.06</v>
      </c>
      <c r="N115" s="388">
        <v>0</v>
      </c>
      <c r="O115" s="388">
        <v>0</v>
      </c>
      <c r="P115" s="388">
        <f t="shared" si="6"/>
        <v>0</v>
      </c>
      <c r="Q115" s="391">
        <v>0</v>
      </c>
      <c r="R115" s="388">
        <v>0</v>
      </c>
      <c r="S115" s="388">
        <f t="shared" si="7"/>
        <v>0</v>
      </c>
      <c r="T115" s="388">
        <v>0</v>
      </c>
      <c r="U115" s="388">
        <v>0</v>
      </c>
      <c r="V115" s="388">
        <f t="shared" si="8"/>
        <v>0</v>
      </c>
      <c r="W115" s="395"/>
      <c r="X115" s="388">
        <v>0</v>
      </c>
      <c r="Y115" s="393">
        <v>0</v>
      </c>
      <c r="Z115" s="393">
        <v>0</v>
      </c>
      <c r="AA115" s="393"/>
      <c r="AB115" s="393">
        <f t="shared" si="9"/>
        <v>1304</v>
      </c>
    </row>
    <row r="116" spans="1:28" s="404" customFormat="1" ht="42">
      <c r="A116" s="381" t="s">
        <v>406</v>
      </c>
      <c r="B116" s="382" t="s">
        <v>407</v>
      </c>
      <c r="C116" s="383">
        <v>5859303416</v>
      </c>
      <c r="D116" s="384" t="s">
        <v>545</v>
      </c>
      <c r="E116" s="396" t="s">
        <v>410</v>
      </c>
      <c r="F116" s="386" t="s">
        <v>442</v>
      </c>
      <c r="G116" s="387" t="s">
        <v>1075</v>
      </c>
      <c r="H116" s="388">
        <v>0</v>
      </c>
      <c r="I116" s="389">
        <v>0</v>
      </c>
      <c r="J116" s="388">
        <v>684.11</v>
      </c>
      <c r="K116" s="390">
        <v>163.06</v>
      </c>
      <c r="L116" s="391">
        <v>3.3</v>
      </c>
      <c r="M116" s="392">
        <f t="shared" si="5"/>
        <v>159.76</v>
      </c>
      <c r="N116" s="388">
        <v>0</v>
      </c>
      <c r="O116" s="388">
        <v>0</v>
      </c>
      <c r="P116" s="388">
        <f t="shared" si="6"/>
        <v>0</v>
      </c>
      <c r="Q116" s="391">
        <v>0</v>
      </c>
      <c r="R116" s="388">
        <v>0</v>
      </c>
      <c r="S116" s="388">
        <f t="shared" si="7"/>
        <v>0</v>
      </c>
      <c r="T116" s="388">
        <v>0</v>
      </c>
      <c r="U116" s="388">
        <v>0</v>
      </c>
      <c r="V116" s="388">
        <f t="shared" si="8"/>
        <v>0</v>
      </c>
      <c r="W116" s="395"/>
      <c r="X116" s="388">
        <v>0</v>
      </c>
      <c r="Y116" s="393">
        <v>0</v>
      </c>
      <c r="Z116" s="393">
        <v>0</v>
      </c>
      <c r="AA116" s="393"/>
      <c r="AB116" s="393">
        <f t="shared" si="9"/>
        <v>843.87</v>
      </c>
    </row>
    <row r="117" spans="1:28" s="404" customFormat="1" ht="42">
      <c r="A117" s="381" t="s">
        <v>406</v>
      </c>
      <c r="B117" s="382" t="s">
        <v>407</v>
      </c>
      <c r="C117" s="383">
        <v>90002172453</v>
      </c>
      <c r="D117" s="384" t="s">
        <v>546</v>
      </c>
      <c r="E117" s="396" t="s">
        <v>423</v>
      </c>
      <c r="F117" s="386" t="s">
        <v>471</v>
      </c>
      <c r="G117" s="387" t="s">
        <v>1075</v>
      </c>
      <c r="H117" s="388">
        <v>0</v>
      </c>
      <c r="I117" s="389">
        <f>65.75+148.09</f>
        <v>213.84</v>
      </c>
      <c r="J117" s="388">
        <v>0</v>
      </c>
      <c r="K117" s="390">
        <v>163.06</v>
      </c>
      <c r="L117" s="391">
        <v>3.47</v>
      </c>
      <c r="M117" s="392">
        <f t="shared" si="5"/>
        <v>159.59</v>
      </c>
      <c r="N117" s="388">
        <v>0</v>
      </c>
      <c r="O117" s="388">
        <v>0</v>
      </c>
      <c r="P117" s="388">
        <f t="shared" si="6"/>
        <v>0</v>
      </c>
      <c r="Q117" s="391">
        <v>0</v>
      </c>
      <c r="R117" s="388">
        <v>0</v>
      </c>
      <c r="S117" s="388">
        <f t="shared" si="7"/>
        <v>0</v>
      </c>
      <c r="T117" s="388">
        <v>0</v>
      </c>
      <c r="U117" s="388">
        <v>0</v>
      </c>
      <c r="V117" s="388">
        <f t="shared" si="8"/>
        <v>0</v>
      </c>
      <c r="W117" s="395"/>
      <c r="X117" s="388">
        <v>0</v>
      </c>
      <c r="Y117" s="393">
        <v>0</v>
      </c>
      <c r="Z117" s="393">
        <v>0</v>
      </c>
      <c r="AA117" s="393"/>
      <c r="AB117" s="393">
        <f t="shared" si="9"/>
        <v>373.43</v>
      </c>
    </row>
    <row r="118" spans="1:28" s="404" customFormat="1" ht="42">
      <c r="A118" s="381" t="s">
        <v>406</v>
      </c>
      <c r="B118" s="382" t="s">
        <v>407</v>
      </c>
      <c r="C118" s="383">
        <v>7639145414</v>
      </c>
      <c r="D118" s="384" t="s">
        <v>1037</v>
      </c>
      <c r="E118" s="396" t="s">
        <v>414</v>
      </c>
      <c r="F118" s="403" t="s">
        <v>557</v>
      </c>
      <c r="G118" s="387" t="s">
        <v>1075</v>
      </c>
      <c r="H118" s="388">
        <v>0</v>
      </c>
      <c r="I118" s="389">
        <v>139.31</v>
      </c>
      <c r="J118" s="388">
        <v>0</v>
      </c>
      <c r="K118" s="390">
        <v>163.06</v>
      </c>
      <c r="L118" s="391">
        <v>29.62</v>
      </c>
      <c r="M118" s="392">
        <f t="shared" si="5"/>
        <v>133.44</v>
      </c>
      <c r="N118" s="388">
        <v>0</v>
      </c>
      <c r="O118" s="388">
        <v>0</v>
      </c>
      <c r="P118" s="388">
        <v>0</v>
      </c>
      <c r="Q118" s="388">
        <v>243.75</v>
      </c>
      <c r="R118" s="388">
        <v>0</v>
      </c>
      <c r="S118" s="388">
        <f t="shared" si="7"/>
        <v>243.75</v>
      </c>
      <c r="T118" s="388">
        <v>0</v>
      </c>
      <c r="U118" s="388">
        <v>0</v>
      </c>
      <c r="V118" s="388">
        <f t="shared" si="8"/>
        <v>0</v>
      </c>
      <c r="W118" s="395"/>
      <c r="X118" s="388">
        <v>0</v>
      </c>
      <c r="Y118" s="393">
        <v>0</v>
      </c>
      <c r="Z118" s="393">
        <v>0</v>
      </c>
      <c r="AA118" s="393"/>
      <c r="AB118" s="393">
        <f t="shared" si="9"/>
        <v>516.5</v>
      </c>
    </row>
    <row r="119" spans="1:28" s="404" customFormat="1" ht="42">
      <c r="A119" s="381" t="s">
        <v>406</v>
      </c>
      <c r="B119" s="382" t="s">
        <v>407</v>
      </c>
      <c r="C119" s="383">
        <v>10806712422</v>
      </c>
      <c r="D119" s="384" t="s">
        <v>1076</v>
      </c>
      <c r="E119" s="384" t="s">
        <v>414</v>
      </c>
      <c r="F119" s="403" t="s">
        <v>409</v>
      </c>
      <c r="G119" s="387" t="s">
        <v>1075</v>
      </c>
      <c r="H119" s="388">
        <v>0</v>
      </c>
      <c r="I119" s="389">
        <v>115.08</v>
      </c>
      <c r="J119" s="388">
        <v>0</v>
      </c>
      <c r="K119" s="390">
        <v>163.06</v>
      </c>
      <c r="L119" s="391">
        <v>24.26</v>
      </c>
      <c r="M119" s="392">
        <f t="shared" si="5"/>
        <v>138.80000000000001</v>
      </c>
      <c r="N119" s="388">
        <v>0</v>
      </c>
      <c r="O119" s="388">
        <v>0</v>
      </c>
      <c r="P119" s="388">
        <f t="shared" si="6"/>
        <v>0</v>
      </c>
      <c r="Q119" s="391">
        <v>150.43</v>
      </c>
      <c r="R119" s="388">
        <v>83.97</v>
      </c>
      <c r="S119" s="388">
        <f t="shared" si="7"/>
        <v>66.460000000000008</v>
      </c>
      <c r="T119" s="388">
        <v>77.55</v>
      </c>
      <c r="U119" s="388">
        <v>0</v>
      </c>
      <c r="V119" s="388">
        <f t="shared" si="8"/>
        <v>77.55</v>
      </c>
      <c r="W119" s="395" t="s">
        <v>620</v>
      </c>
      <c r="X119" s="388">
        <v>0</v>
      </c>
      <c r="Y119" s="393">
        <v>0</v>
      </c>
      <c r="Z119" s="393">
        <v>0</v>
      </c>
      <c r="AA119" s="393"/>
      <c r="AB119" s="393">
        <f t="shared" si="9"/>
        <v>397.89</v>
      </c>
    </row>
    <row r="120" spans="1:28" s="404" customFormat="1" ht="42">
      <c r="A120" s="381" t="s">
        <v>406</v>
      </c>
      <c r="B120" s="382" t="s">
        <v>407</v>
      </c>
      <c r="C120" s="383">
        <v>5410341465</v>
      </c>
      <c r="D120" s="384" t="s">
        <v>547</v>
      </c>
      <c r="E120" s="384" t="s">
        <v>414</v>
      </c>
      <c r="F120" s="386" t="s">
        <v>409</v>
      </c>
      <c r="G120" s="387" t="s">
        <v>1075</v>
      </c>
      <c r="H120" s="388">
        <v>0</v>
      </c>
      <c r="I120" s="389">
        <v>0</v>
      </c>
      <c r="J120" s="388">
        <v>86.3</v>
      </c>
      <c r="K120" s="390">
        <v>163.06</v>
      </c>
      <c r="L120" s="391">
        <v>11.2</v>
      </c>
      <c r="M120" s="392">
        <f t="shared" si="5"/>
        <v>151.86000000000001</v>
      </c>
      <c r="N120" s="388">
        <v>0</v>
      </c>
      <c r="O120" s="388">
        <v>0</v>
      </c>
      <c r="P120" s="388">
        <v>0</v>
      </c>
      <c r="Q120" s="391">
        <v>172.23</v>
      </c>
      <c r="R120" s="392">
        <v>67.2</v>
      </c>
      <c r="S120" s="388">
        <f t="shared" si="7"/>
        <v>105.02999999999999</v>
      </c>
      <c r="T120" s="388">
        <v>0</v>
      </c>
      <c r="U120" s="388">
        <v>0</v>
      </c>
      <c r="V120" s="388">
        <f t="shared" si="8"/>
        <v>0</v>
      </c>
      <c r="W120" s="395"/>
      <c r="X120" s="388">
        <v>0</v>
      </c>
      <c r="Y120" s="393">
        <v>0</v>
      </c>
      <c r="Z120" s="393">
        <v>0</v>
      </c>
      <c r="AA120" s="393"/>
      <c r="AB120" s="393">
        <f t="shared" si="9"/>
        <v>343.19</v>
      </c>
    </row>
    <row r="121" spans="1:28" s="404" customFormat="1" ht="42">
      <c r="A121" s="381" t="s">
        <v>406</v>
      </c>
      <c r="B121" s="382" t="s">
        <v>407</v>
      </c>
      <c r="C121" s="383">
        <v>66049890463</v>
      </c>
      <c r="D121" s="384" t="s">
        <v>548</v>
      </c>
      <c r="E121" s="396" t="s">
        <v>423</v>
      </c>
      <c r="F121" s="386" t="s">
        <v>430</v>
      </c>
      <c r="G121" s="387" t="s">
        <v>1075</v>
      </c>
      <c r="H121" s="388">
        <v>0</v>
      </c>
      <c r="I121" s="389">
        <f>54.16+122.85</f>
        <v>177.01</v>
      </c>
      <c r="J121" s="388">
        <v>0</v>
      </c>
      <c r="K121" s="390">
        <v>163.06</v>
      </c>
      <c r="L121" s="391">
        <v>8.68</v>
      </c>
      <c r="M121" s="392">
        <f t="shared" si="5"/>
        <v>154.38</v>
      </c>
      <c r="N121" s="388">
        <v>0</v>
      </c>
      <c r="O121" s="388">
        <v>0</v>
      </c>
      <c r="P121" s="388">
        <f t="shared" si="6"/>
        <v>0</v>
      </c>
      <c r="Q121" s="391">
        <v>0</v>
      </c>
      <c r="R121" s="388">
        <v>0</v>
      </c>
      <c r="S121" s="388">
        <f t="shared" si="7"/>
        <v>0</v>
      </c>
      <c r="T121" s="388">
        <v>0</v>
      </c>
      <c r="U121" s="388">
        <v>0</v>
      </c>
      <c r="V121" s="388">
        <f t="shared" si="8"/>
        <v>0</v>
      </c>
      <c r="W121" s="395"/>
      <c r="X121" s="388">
        <v>0</v>
      </c>
      <c r="Y121" s="393">
        <v>0</v>
      </c>
      <c r="Z121" s="393">
        <v>0</v>
      </c>
      <c r="AA121" s="393"/>
      <c r="AB121" s="393">
        <f t="shared" si="9"/>
        <v>331.39</v>
      </c>
    </row>
    <row r="122" spans="1:28" s="404" customFormat="1" ht="42">
      <c r="A122" s="381" t="s">
        <v>406</v>
      </c>
      <c r="B122" s="382" t="s">
        <v>407</v>
      </c>
      <c r="C122" s="383">
        <v>3303704481</v>
      </c>
      <c r="D122" s="384" t="s">
        <v>549</v>
      </c>
      <c r="E122" s="396" t="s">
        <v>414</v>
      </c>
      <c r="F122" s="386" t="s">
        <v>430</v>
      </c>
      <c r="G122" s="387" t="s">
        <v>1075</v>
      </c>
      <c r="H122" s="388">
        <v>0</v>
      </c>
      <c r="I122" s="389">
        <v>142.03</v>
      </c>
      <c r="J122" s="388">
        <v>0</v>
      </c>
      <c r="K122" s="390">
        <v>163.06</v>
      </c>
      <c r="L122" s="391">
        <v>26.04</v>
      </c>
      <c r="M122" s="392">
        <f t="shared" si="5"/>
        <v>137.02000000000001</v>
      </c>
      <c r="N122" s="388">
        <v>0</v>
      </c>
      <c r="O122" s="388">
        <v>0</v>
      </c>
      <c r="P122" s="388">
        <v>0</v>
      </c>
      <c r="Q122" s="391">
        <v>298.32</v>
      </c>
      <c r="R122" s="388">
        <v>78.12</v>
      </c>
      <c r="S122" s="388">
        <f t="shared" si="7"/>
        <v>220.2</v>
      </c>
      <c r="T122" s="388">
        <v>0</v>
      </c>
      <c r="U122" s="388">
        <v>0</v>
      </c>
      <c r="V122" s="388">
        <f t="shared" si="8"/>
        <v>0</v>
      </c>
      <c r="W122" s="395"/>
      <c r="X122" s="388">
        <v>0</v>
      </c>
      <c r="Y122" s="393">
        <v>0</v>
      </c>
      <c r="Z122" s="393">
        <v>0</v>
      </c>
      <c r="AA122" s="393"/>
      <c r="AB122" s="393">
        <f t="shared" si="9"/>
        <v>499.25</v>
      </c>
    </row>
    <row r="123" spans="1:28" s="404" customFormat="1" ht="42">
      <c r="A123" s="381" t="s">
        <v>406</v>
      </c>
      <c r="B123" s="382" t="s">
        <v>407</v>
      </c>
      <c r="C123" s="383">
        <v>40791564487</v>
      </c>
      <c r="D123" s="402" t="s">
        <v>550</v>
      </c>
      <c r="E123" s="396" t="s">
        <v>414</v>
      </c>
      <c r="F123" s="386" t="s">
        <v>418</v>
      </c>
      <c r="G123" s="387" t="s">
        <v>1075</v>
      </c>
      <c r="H123" s="388">
        <v>0</v>
      </c>
      <c r="I123" s="389">
        <v>363.23</v>
      </c>
      <c r="J123" s="388">
        <v>0</v>
      </c>
      <c r="K123" s="390">
        <v>163.06</v>
      </c>
      <c r="L123" s="391">
        <v>6.42</v>
      </c>
      <c r="M123" s="392">
        <f t="shared" si="5"/>
        <v>156.64000000000001</v>
      </c>
      <c r="N123" s="388">
        <v>0</v>
      </c>
      <c r="O123" s="388">
        <v>0</v>
      </c>
      <c r="P123" s="388">
        <f t="shared" si="6"/>
        <v>0</v>
      </c>
      <c r="Q123" s="391">
        <v>0</v>
      </c>
      <c r="R123" s="388">
        <v>0</v>
      </c>
      <c r="S123" s="388">
        <f t="shared" si="7"/>
        <v>0</v>
      </c>
      <c r="T123" s="388">
        <v>0</v>
      </c>
      <c r="U123" s="388">
        <v>0</v>
      </c>
      <c r="V123" s="388">
        <f t="shared" si="8"/>
        <v>0</v>
      </c>
      <c r="W123" s="395"/>
      <c r="X123" s="388">
        <v>0</v>
      </c>
      <c r="Y123" s="393">
        <v>0</v>
      </c>
      <c r="Z123" s="393">
        <v>0</v>
      </c>
      <c r="AA123" s="393"/>
      <c r="AB123" s="393">
        <f t="shared" si="9"/>
        <v>519.87</v>
      </c>
    </row>
    <row r="124" spans="1:28" s="404" customFormat="1" ht="42">
      <c r="A124" s="381" t="s">
        <v>406</v>
      </c>
      <c r="B124" s="382" t="s">
        <v>407</v>
      </c>
      <c r="C124" s="383">
        <v>50022440410</v>
      </c>
      <c r="D124" s="384" t="s">
        <v>551</v>
      </c>
      <c r="E124" s="396" t="s">
        <v>414</v>
      </c>
      <c r="F124" s="386" t="s">
        <v>409</v>
      </c>
      <c r="G124" s="387" t="s">
        <v>1075</v>
      </c>
      <c r="H124" s="388">
        <v>0</v>
      </c>
      <c r="I124" s="389">
        <v>0</v>
      </c>
      <c r="J124" s="388">
        <v>0</v>
      </c>
      <c r="K124" s="390">
        <v>163.06</v>
      </c>
      <c r="L124" s="391">
        <v>0</v>
      </c>
      <c r="M124" s="392">
        <f t="shared" si="5"/>
        <v>163.06</v>
      </c>
      <c r="N124" s="388">
        <v>0</v>
      </c>
      <c r="O124" s="388">
        <v>0</v>
      </c>
      <c r="P124" s="388">
        <f t="shared" si="6"/>
        <v>0</v>
      </c>
      <c r="Q124" s="391">
        <v>0</v>
      </c>
      <c r="R124" s="388">
        <v>0</v>
      </c>
      <c r="S124" s="388">
        <f t="shared" si="7"/>
        <v>0</v>
      </c>
      <c r="T124" s="388">
        <v>0</v>
      </c>
      <c r="U124" s="388">
        <v>0</v>
      </c>
      <c r="V124" s="388">
        <f t="shared" si="8"/>
        <v>0</v>
      </c>
      <c r="W124" s="395"/>
      <c r="X124" s="388">
        <v>0</v>
      </c>
      <c r="Y124" s="393">
        <v>0</v>
      </c>
      <c r="Z124" s="393">
        <v>0</v>
      </c>
      <c r="AA124" s="393"/>
      <c r="AB124" s="393">
        <f t="shared" si="9"/>
        <v>163.06</v>
      </c>
    </row>
    <row r="125" spans="1:28" s="404" customFormat="1" ht="42">
      <c r="A125" s="381" t="s">
        <v>406</v>
      </c>
      <c r="B125" s="382" t="s">
        <v>407</v>
      </c>
      <c r="C125" s="383">
        <v>5810369480</v>
      </c>
      <c r="D125" s="384" t="s">
        <v>552</v>
      </c>
      <c r="E125" s="396" t="s">
        <v>414</v>
      </c>
      <c r="F125" s="386" t="s">
        <v>409</v>
      </c>
      <c r="G125" s="387" t="s">
        <v>1075</v>
      </c>
      <c r="H125" s="388">
        <v>0</v>
      </c>
      <c r="I125" s="389">
        <v>132.78</v>
      </c>
      <c r="J125" s="388">
        <v>0</v>
      </c>
      <c r="K125" s="390">
        <v>163.06</v>
      </c>
      <c r="L125" s="391">
        <v>27.99</v>
      </c>
      <c r="M125" s="392">
        <f t="shared" si="5"/>
        <v>135.07</v>
      </c>
      <c r="N125" s="388">
        <v>0</v>
      </c>
      <c r="O125" s="388">
        <v>0</v>
      </c>
      <c r="P125" s="388">
        <f t="shared" si="6"/>
        <v>0</v>
      </c>
      <c r="Q125" s="391">
        <v>0</v>
      </c>
      <c r="R125" s="388">
        <v>0</v>
      </c>
      <c r="S125" s="388">
        <f t="shared" si="7"/>
        <v>0</v>
      </c>
      <c r="T125" s="388">
        <v>0</v>
      </c>
      <c r="U125" s="388">
        <v>0</v>
      </c>
      <c r="V125" s="388">
        <f t="shared" si="8"/>
        <v>0</v>
      </c>
      <c r="W125" s="395"/>
      <c r="X125" s="388">
        <v>0</v>
      </c>
      <c r="Y125" s="393">
        <v>0</v>
      </c>
      <c r="Z125" s="393">
        <v>0</v>
      </c>
      <c r="AA125" s="393"/>
      <c r="AB125" s="393">
        <f t="shared" si="9"/>
        <v>267.85000000000002</v>
      </c>
    </row>
    <row r="126" spans="1:28" s="404" customFormat="1" ht="42">
      <c r="A126" s="381" t="s">
        <v>406</v>
      </c>
      <c r="B126" s="382" t="s">
        <v>407</v>
      </c>
      <c r="C126" s="383">
        <v>97586390487</v>
      </c>
      <c r="D126" s="402" t="s">
        <v>553</v>
      </c>
      <c r="E126" s="396" t="s">
        <v>414</v>
      </c>
      <c r="F126" s="386" t="s">
        <v>409</v>
      </c>
      <c r="G126" s="387" t="s">
        <v>1075</v>
      </c>
      <c r="H126" s="388">
        <v>0</v>
      </c>
      <c r="I126" s="389">
        <v>150.88999999999999</v>
      </c>
      <c r="J126" s="388">
        <v>0</v>
      </c>
      <c r="K126" s="390">
        <v>163.06</v>
      </c>
      <c r="L126" s="391">
        <v>27.99</v>
      </c>
      <c r="M126" s="392">
        <f t="shared" si="5"/>
        <v>135.07</v>
      </c>
      <c r="N126" s="388">
        <v>0</v>
      </c>
      <c r="O126" s="388">
        <v>0</v>
      </c>
      <c r="P126" s="388">
        <v>0</v>
      </c>
      <c r="Q126" s="388">
        <v>252.19</v>
      </c>
      <c r="R126" s="388">
        <v>83.97</v>
      </c>
      <c r="S126" s="388">
        <f t="shared" si="7"/>
        <v>168.22</v>
      </c>
      <c r="T126" s="388">
        <v>0</v>
      </c>
      <c r="U126" s="388">
        <v>0</v>
      </c>
      <c r="V126" s="388">
        <f t="shared" si="8"/>
        <v>0</v>
      </c>
      <c r="W126" s="395"/>
      <c r="X126" s="388">
        <v>0</v>
      </c>
      <c r="Y126" s="393">
        <v>0</v>
      </c>
      <c r="Z126" s="393">
        <v>0</v>
      </c>
      <c r="AA126" s="393"/>
      <c r="AB126" s="393">
        <f t="shared" si="9"/>
        <v>454.17999999999995</v>
      </c>
    </row>
    <row r="127" spans="1:28" s="404" customFormat="1" ht="42">
      <c r="A127" s="381" t="s">
        <v>406</v>
      </c>
      <c r="B127" s="382" t="s">
        <v>407</v>
      </c>
      <c r="C127" s="383">
        <v>8232311436</v>
      </c>
      <c r="D127" s="384" t="s">
        <v>554</v>
      </c>
      <c r="E127" s="396" t="s">
        <v>414</v>
      </c>
      <c r="F127" s="386" t="s">
        <v>451</v>
      </c>
      <c r="G127" s="387" t="s">
        <v>1075</v>
      </c>
      <c r="H127" s="388">
        <v>0</v>
      </c>
      <c r="I127" s="389">
        <f>83.09+466.8</f>
        <v>549.89</v>
      </c>
      <c r="J127" s="388">
        <v>0</v>
      </c>
      <c r="K127" s="390">
        <v>163.06</v>
      </c>
      <c r="L127" s="391">
        <v>2.4900000000000002</v>
      </c>
      <c r="M127" s="392">
        <f t="shared" si="5"/>
        <v>160.57</v>
      </c>
      <c r="N127" s="388">
        <v>0</v>
      </c>
      <c r="O127" s="388">
        <v>0</v>
      </c>
      <c r="P127" s="388">
        <v>0</v>
      </c>
      <c r="Q127" s="388">
        <v>0</v>
      </c>
      <c r="R127" s="388">
        <v>0</v>
      </c>
      <c r="S127" s="388">
        <f t="shared" si="7"/>
        <v>0</v>
      </c>
      <c r="T127" s="388">
        <v>0</v>
      </c>
      <c r="U127" s="388">
        <v>0</v>
      </c>
      <c r="V127" s="388">
        <f t="shared" si="8"/>
        <v>0</v>
      </c>
      <c r="W127" s="395"/>
      <c r="X127" s="388">
        <v>0</v>
      </c>
      <c r="Y127" s="393">
        <v>0</v>
      </c>
      <c r="Z127" s="393">
        <v>0</v>
      </c>
      <c r="AA127" s="393"/>
      <c r="AB127" s="393">
        <f t="shared" si="9"/>
        <v>710.46</v>
      </c>
    </row>
    <row r="128" spans="1:28" s="404" customFormat="1" ht="42">
      <c r="A128" s="381" t="s">
        <v>406</v>
      </c>
      <c r="B128" s="382" t="s">
        <v>407</v>
      </c>
      <c r="C128" s="383">
        <v>11186896400</v>
      </c>
      <c r="D128" s="384" t="s">
        <v>555</v>
      </c>
      <c r="E128" s="396" t="s">
        <v>423</v>
      </c>
      <c r="F128" s="386" t="s">
        <v>465</v>
      </c>
      <c r="G128" s="387" t="s">
        <v>1075</v>
      </c>
      <c r="H128" s="388">
        <v>0</v>
      </c>
      <c r="I128" s="389">
        <v>131.81</v>
      </c>
      <c r="J128" s="388">
        <v>0</v>
      </c>
      <c r="K128" s="390">
        <v>163.06</v>
      </c>
      <c r="L128" s="391">
        <v>26.04</v>
      </c>
      <c r="M128" s="392">
        <f t="shared" si="5"/>
        <v>137.02000000000001</v>
      </c>
      <c r="N128" s="388">
        <v>0</v>
      </c>
      <c r="O128" s="388">
        <v>0</v>
      </c>
      <c r="P128" s="388">
        <f t="shared" si="6"/>
        <v>0</v>
      </c>
      <c r="Q128" s="391">
        <v>298.32</v>
      </c>
      <c r="R128" s="388">
        <v>78.12</v>
      </c>
      <c r="S128" s="388">
        <f t="shared" si="7"/>
        <v>220.2</v>
      </c>
      <c r="T128" s="388">
        <v>0</v>
      </c>
      <c r="U128" s="388">
        <v>0</v>
      </c>
      <c r="V128" s="388">
        <f t="shared" si="8"/>
        <v>0</v>
      </c>
      <c r="W128" s="395"/>
      <c r="X128" s="388">
        <v>0</v>
      </c>
      <c r="Y128" s="393">
        <v>0</v>
      </c>
      <c r="Z128" s="393">
        <v>0</v>
      </c>
      <c r="AA128" s="393"/>
      <c r="AB128" s="393">
        <f t="shared" si="9"/>
        <v>489.03000000000003</v>
      </c>
    </row>
    <row r="129" spans="1:28" s="404" customFormat="1" ht="63">
      <c r="A129" s="381" t="s">
        <v>406</v>
      </c>
      <c r="B129" s="382" t="s">
        <v>407</v>
      </c>
      <c r="C129" s="383">
        <v>86334050400</v>
      </c>
      <c r="D129" s="402" t="s">
        <v>556</v>
      </c>
      <c r="E129" s="396" t="s">
        <v>414</v>
      </c>
      <c r="F129" s="386" t="s">
        <v>557</v>
      </c>
      <c r="G129" s="387" t="s">
        <v>1075</v>
      </c>
      <c r="H129" s="388">
        <v>0</v>
      </c>
      <c r="I129" s="389">
        <f>13.93+167.17</f>
        <v>181.1</v>
      </c>
      <c r="J129" s="388">
        <v>0</v>
      </c>
      <c r="K129" s="390">
        <v>163.06</v>
      </c>
      <c r="L129" s="391">
        <v>2.96</v>
      </c>
      <c r="M129" s="392">
        <f t="shared" si="5"/>
        <v>160.1</v>
      </c>
      <c r="N129" s="388">
        <v>0</v>
      </c>
      <c r="O129" s="388">
        <v>0</v>
      </c>
      <c r="P129" s="388">
        <f t="shared" si="6"/>
        <v>0</v>
      </c>
      <c r="Q129" s="391">
        <v>0</v>
      </c>
      <c r="R129" s="388">
        <v>0</v>
      </c>
      <c r="S129" s="388">
        <f t="shared" si="7"/>
        <v>0</v>
      </c>
      <c r="T129" s="388">
        <v>0</v>
      </c>
      <c r="U129" s="388">
        <v>0</v>
      </c>
      <c r="V129" s="388">
        <f t="shared" si="8"/>
        <v>0</v>
      </c>
      <c r="W129" s="395"/>
      <c r="X129" s="388">
        <v>0</v>
      </c>
      <c r="Y129" s="393">
        <v>0</v>
      </c>
      <c r="Z129" s="393">
        <v>0</v>
      </c>
      <c r="AA129" s="393"/>
      <c r="AB129" s="393">
        <f t="shared" si="9"/>
        <v>341.2</v>
      </c>
    </row>
    <row r="130" spans="1:28" s="404" customFormat="1" ht="42">
      <c r="A130" s="381" t="s">
        <v>406</v>
      </c>
      <c r="B130" s="382" t="s">
        <v>407</v>
      </c>
      <c r="C130" s="383">
        <v>8942423426</v>
      </c>
      <c r="D130" s="384" t="s">
        <v>558</v>
      </c>
      <c r="E130" s="396" t="s">
        <v>423</v>
      </c>
      <c r="F130" s="387" t="s">
        <v>476</v>
      </c>
      <c r="G130" s="387" t="s">
        <v>1075</v>
      </c>
      <c r="H130" s="388">
        <v>0</v>
      </c>
      <c r="I130" s="389">
        <f>20.45+381.86</f>
        <v>402.31</v>
      </c>
      <c r="J130" s="388">
        <v>0</v>
      </c>
      <c r="K130" s="390">
        <v>163.06</v>
      </c>
      <c r="L130" s="391">
        <v>4.7699999999999996</v>
      </c>
      <c r="M130" s="392">
        <f t="shared" si="5"/>
        <v>158.29</v>
      </c>
      <c r="N130" s="388">
        <v>0</v>
      </c>
      <c r="O130" s="388">
        <v>0</v>
      </c>
      <c r="P130" s="388">
        <f t="shared" si="6"/>
        <v>0</v>
      </c>
      <c r="Q130" s="391">
        <v>0</v>
      </c>
      <c r="R130" s="388">
        <v>0</v>
      </c>
      <c r="S130" s="388">
        <f t="shared" si="7"/>
        <v>0</v>
      </c>
      <c r="T130" s="388">
        <v>0</v>
      </c>
      <c r="U130" s="388">
        <v>0</v>
      </c>
      <c r="V130" s="388">
        <f t="shared" si="8"/>
        <v>0</v>
      </c>
      <c r="W130" s="395"/>
      <c r="X130" s="388">
        <v>0</v>
      </c>
      <c r="Y130" s="393">
        <v>0</v>
      </c>
      <c r="Z130" s="393">
        <v>0</v>
      </c>
      <c r="AA130" s="393"/>
      <c r="AB130" s="393">
        <f t="shared" si="9"/>
        <v>560.6</v>
      </c>
    </row>
    <row r="131" spans="1:28" s="404" customFormat="1" ht="42">
      <c r="A131" s="381" t="s">
        <v>406</v>
      </c>
      <c r="B131" s="382" t="s">
        <v>407</v>
      </c>
      <c r="C131" s="383">
        <v>7807917466</v>
      </c>
      <c r="D131" s="402" t="s">
        <v>559</v>
      </c>
      <c r="E131" s="396" t="s">
        <v>423</v>
      </c>
      <c r="F131" s="386" t="s">
        <v>465</v>
      </c>
      <c r="G131" s="387" t="s">
        <v>1075</v>
      </c>
      <c r="H131" s="388">
        <v>0</v>
      </c>
      <c r="I131" s="389">
        <v>126.12</v>
      </c>
      <c r="J131" s="388">
        <v>0</v>
      </c>
      <c r="K131" s="390">
        <v>163.06</v>
      </c>
      <c r="L131" s="391">
        <v>26.04</v>
      </c>
      <c r="M131" s="392">
        <f t="shared" ref="M131:M167" si="10">K131-L131</f>
        <v>137.02000000000001</v>
      </c>
      <c r="N131" s="388">
        <v>0</v>
      </c>
      <c r="O131" s="388">
        <v>0</v>
      </c>
      <c r="P131" s="388">
        <v>0</v>
      </c>
      <c r="Q131" s="388">
        <v>298.32</v>
      </c>
      <c r="R131" s="388">
        <v>78.12</v>
      </c>
      <c r="S131" s="388">
        <f t="shared" si="7"/>
        <v>220.2</v>
      </c>
      <c r="T131" s="388">
        <v>0</v>
      </c>
      <c r="U131" s="388">
        <v>0</v>
      </c>
      <c r="V131" s="388">
        <f t="shared" si="8"/>
        <v>0</v>
      </c>
      <c r="W131" s="395"/>
      <c r="X131" s="388">
        <v>0</v>
      </c>
      <c r="Y131" s="393">
        <v>0</v>
      </c>
      <c r="Z131" s="393">
        <v>0</v>
      </c>
      <c r="AA131" s="393"/>
      <c r="AB131" s="393">
        <f t="shared" si="9"/>
        <v>483.34000000000003</v>
      </c>
    </row>
    <row r="132" spans="1:28" s="404" customFormat="1" ht="42">
      <c r="A132" s="381" t="s">
        <v>406</v>
      </c>
      <c r="B132" s="382" t="s">
        <v>407</v>
      </c>
      <c r="C132" s="383">
        <v>9851817457</v>
      </c>
      <c r="D132" s="402" t="s">
        <v>560</v>
      </c>
      <c r="E132" s="396" t="s">
        <v>423</v>
      </c>
      <c r="F132" s="386" t="s">
        <v>454</v>
      </c>
      <c r="G132" s="387" t="s">
        <v>1075</v>
      </c>
      <c r="H132" s="388">
        <v>0</v>
      </c>
      <c r="I132" s="389">
        <v>162.01</v>
      </c>
      <c r="J132" s="388">
        <v>0</v>
      </c>
      <c r="K132" s="390">
        <v>163.06</v>
      </c>
      <c r="L132" s="391">
        <v>32.549999999999997</v>
      </c>
      <c r="M132" s="392">
        <f t="shared" si="10"/>
        <v>130.51</v>
      </c>
      <c r="N132" s="388">
        <v>0</v>
      </c>
      <c r="O132" s="388">
        <v>0</v>
      </c>
      <c r="P132" s="388">
        <f t="shared" ref="P132:P167" si="11">N132-O132</f>
        <v>0</v>
      </c>
      <c r="Q132" s="391">
        <v>0</v>
      </c>
      <c r="R132" s="388">
        <v>0</v>
      </c>
      <c r="S132" s="388">
        <f t="shared" si="7"/>
        <v>0</v>
      </c>
      <c r="T132" s="388">
        <v>0</v>
      </c>
      <c r="U132" s="388">
        <v>0</v>
      </c>
      <c r="V132" s="388">
        <f t="shared" si="8"/>
        <v>0</v>
      </c>
      <c r="W132" s="395"/>
      <c r="X132" s="388">
        <v>0</v>
      </c>
      <c r="Y132" s="393">
        <v>0</v>
      </c>
      <c r="Z132" s="393">
        <v>0</v>
      </c>
      <c r="AA132" s="393"/>
      <c r="AB132" s="393">
        <f t="shared" si="9"/>
        <v>292.52</v>
      </c>
    </row>
    <row r="133" spans="1:28" s="404" customFormat="1" ht="42">
      <c r="A133" s="381" t="s">
        <v>406</v>
      </c>
      <c r="B133" s="382" t="s">
        <v>407</v>
      </c>
      <c r="C133" s="383">
        <v>3566360465</v>
      </c>
      <c r="D133" s="402" t="s">
        <v>561</v>
      </c>
      <c r="E133" s="396" t="s">
        <v>410</v>
      </c>
      <c r="F133" s="386" t="s">
        <v>416</v>
      </c>
      <c r="G133" s="387" t="s">
        <v>1075</v>
      </c>
      <c r="H133" s="388">
        <v>0</v>
      </c>
      <c r="I133" s="389">
        <v>826.04</v>
      </c>
      <c r="J133" s="388">
        <v>0</v>
      </c>
      <c r="K133" s="390">
        <v>163.06</v>
      </c>
      <c r="L133" s="391">
        <v>8</v>
      </c>
      <c r="M133" s="392">
        <f t="shared" si="10"/>
        <v>155.06</v>
      </c>
      <c r="N133" s="388">
        <v>0</v>
      </c>
      <c r="O133" s="388">
        <v>0</v>
      </c>
      <c r="P133" s="388">
        <f t="shared" si="11"/>
        <v>0</v>
      </c>
      <c r="Q133" s="391">
        <v>0</v>
      </c>
      <c r="R133" s="388">
        <v>0</v>
      </c>
      <c r="S133" s="388">
        <f t="shared" ref="S133:S167" si="12">Q133-R133</f>
        <v>0</v>
      </c>
      <c r="T133" s="388">
        <v>0</v>
      </c>
      <c r="U133" s="388">
        <v>0</v>
      </c>
      <c r="V133" s="388">
        <f t="shared" si="8"/>
        <v>0</v>
      </c>
      <c r="W133" s="395"/>
      <c r="X133" s="388">
        <v>0</v>
      </c>
      <c r="Y133" s="393">
        <v>0</v>
      </c>
      <c r="Z133" s="393">
        <v>0</v>
      </c>
      <c r="AA133" s="393"/>
      <c r="AB133" s="393">
        <f t="shared" si="9"/>
        <v>981.09999999999991</v>
      </c>
    </row>
    <row r="134" spans="1:28" s="404" customFormat="1" ht="42">
      <c r="A134" s="381" t="s">
        <v>406</v>
      </c>
      <c r="B134" s="382" t="s">
        <v>407</v>
      </c>
      <c r="C134" s="400">
        <v>8548399414</v>
      </c>
      <c r="D134" s="402" t="s">
        <v>562</v>
      </c>
      <c r="E134" s="396" t="s">
        <v>423</v>
      </c>
      <c r="F134" s="386" t="s">
        <v>465</v>
      </c>
      <c r="G134" s="387" t="s">
        <v>1075</v>
      </c>
      <c r="H134" s="388">
        <v>0</v>
      </c>
      <c r="I134" s="389">
        <v>143.16999999999999</v>
      </c>
      <c r="J134" s="388">
        <v>0</v>
      </c>
      <c r="K134" s="390">
        <v>163.06</v>
      </c>
      <c r="L134" s="391">
        <v>26.04</v>
      </c>
      <c r="M134" s="392">
        <f t="shared" si="10"/>
        <v>137.02000000000001</v>
      </c>
      <c r="N134" s="388">
        <v>0</v>
      </c>
      <c r="O134" s="388">
        <v>0</v>
      </c>
      <c r="P134" s="388">
        <v>0</v>
      </c>
      <c r="Q134" s="388">
        <v>172.23</v>
      </c>
      <c r="R134" s="391">
        <v>78.12</v>
      </c>
      <c r="S134" s="388">
        <f t="shared" si="12"/>
        <v>94.109999999999985</v>
      </c>
      <c r="T134" s="388">
        <v>0</v>
      </c>
      <c r="U134" s="388">
        <v>0</v>
      </c>
      <c r="V134" s="388">
        <f t="shared" si="8"/>
        <v>0</v>
      </c>
      <c r="W134" s="395"/>
      <c r="X134" s="388">
        <v>0</v>
      </c>
      <c r="Y134" s="393">
        <v>0</v>
      </c>
      <c r="Z134" s="393">
        <v>0</v>
      </c>
      <c r="AA134" s="408"/>
      <c r="AB134" s="393">
        <f t="shared" si="9"/>
        <v>374.29999999999995</v>
      </c>
    </row>
    <row r="135" spans="1:28" s="404" customFormat="1" ht="42">
      <c r="A135" s="381" t="s">
        <v>406</v>
      </c>
      <c r="B135" s="382" t="s">
        <v>407</v>
      </c>
      <c r="C135" s="400">
        <v>1347872426</v>
      </c>
      <c r="D135" s="402" t="s">
        <v>563</v>
      </c>
      <c r="E135" s="396" t="s">
        <v>410</v>
      </c>
      <c r="F135" s="386" t="s">
        <v>416</v>
      </c>
      <c r="G135" s="387" t="s">
        <v>1075</v>
      </c>
      <c r="H135" s="388">
        <v>0</v>
      </c>
      <c r="I135" s="389">
        <v>660.83</v>
      </c>
      <c r="J135" s="388">
        <v>0</v>
      </c>
      <c r="K135" s="390">
        <v>163.06</v>
      </c>
      <c r="L135" s="391">
        <v>0</v>
      </c>
      <c r="M135" s="392">
        <f t="shared" si="10"/>
        <v>163.06</v>
      </c>
      <c r="N135" s="388">
        <v>0</v>
      </c>
      <c r="O135" s="388">
        <v>0</v>
      </c>
      <c r="P135" s="388">
        <f t="shared" si="11"/>
        <v>0</v>
      </c>
      <c r="Q135" s="391">
        <v>0</v>
      </c>
      <c r="R135" s="391">
        <v>0</v>
      </c>
      <c r="S135" s="388">
        <f t="shared" si="12"/>
        <v>0</v>
      </c>
      <c r="T135" s="388">
        <v>0</v>
      </c>
      <c r="U135" s="388">
        <v>0</v>
      </c>
      <c r="V135" s="388">
        <f t="shared" ref="V135:V167" si="13">T135-U135</f>
        <v>0</v>
      </c>
      <c r="W135" s="395"/>
      <c r="X135" s="388">
        <v>0</v>
      </c>
      <c r="Y135" s="393">
        <v>0</v>
      </c>
      <c r="Z135" s="393">
        <v>0</v>
      </c>
      <c r="AA135" s="408"/>
      <c r="AB135" s="393">
        <f t="shared" ref="AB135:AB167" si="14">SUM(Z135,V135,S135,P135,M135,J135,I135)</f>
        <v>823.8900000000001</v>
      </c>
    </row>
    <row r="136" spans="1:28" ht="42">
      <c r="A136" s="381" t="s">
        <v>406</v>
      </c>
      <c r="B136" s="382" t="s">
        <v>407</v>
      </c>
      <c r="C136" s="383">
        <v>6824335436</v>
      </c>
      <c r="D136" s="384" t="s">
        <v>564</v>
      </c>
      <c r="E136" s="396" t="s">
        <v>423</v>
      </c>
      <c r="F136" s="386" t="s">
        <v>565</v>
      </c>
      <c r="G136" s="387" t="s">
        <v>1075</v>
      </c>
      <c r="H136" s="388">
        <v>0</v>
      </c>
      <c r="I136" s="389">
        <v>244.29</v>
      </c>
      <c r="J136" s="388">
        <v>0</v>
      </c>
      <c r="K136" s="390">
        <v>163.06</v>
      </c>
      <c r="L136" s="391">
        <v>55.87</v>
      </c>
      <c r="M136" s="392">
        <f t="shared" si="10"/>
        <v>107.19</v>
      </c>
      <c r="N136" s="388">
        <v>0</v>
      </c>
      <c r="O136" s="388">
        <v>0</v>
      </c>
      <c r="P136" s="388">
        <f t="shared" si="11"/>
        <v>0</v>
      </c>
      <c r="Q136" s="391">
        <v>0</v>
      </c>
      <c r="R136" s="391">
        <v>0</v>
      </c>
      <c r="S136" s="388">
        <f t="shared" si="12"/>
        <v>0</v>
      </c>
      <c r="T136" s="388">
        <v>0</v>
      </c>
      <c r="U136" s="388">
        <v>0</v>
      </c>
      <c r="V136" s="388">
        <f t="shared" si="13"/>
        <v>0</v>
      </c>
      <c r="W136" s="395"/>
      <c r="X136" s="388">
        <v>0</v>
      </c>
      <c r="Y136" s="393">
        <v>0</v>
      </c>
      <c r="Z136" s="393">
        <v>0</v>
      </c>
      <c r="AA136" s="408"/>
      <c r="AB136" s="393">
        <f t="shared" si="14"/>
        <v>351.48</v>
      </c>
    </row>
    <row r="137" spans="1:28" ht="42">
      <c r="A137" s="381" t="s">
        <v>406</v>
      </c>
      <c r="B137" s="382" t="s">
        <v>407</v>
      </c>
      <c r="C137" s="383">
        <v>71249717485</v>
      </c>
      <c r="D137" s="384" t="s">
        <v>1077</v>
      </c>
      <c r="E137" s="396" t="s">
        <v>414</v>
      </c>
      <c r="F137" s="403" t="s">
        <v>430</v>
      </c>
      <c r="G137" s="387" t="s">
        <v>1075</v>
      </c>
      <c r="H137" s="388">
        <v>0</v>
      </c>
      <c r="I137" s="389">
        <v>58.32</v>
      </c>
      <c r="J137" s="388">
        <v>0</v>
      </c>
      <c r="K137" s="390">
        <v>163.06</v>
      </c>
      <c r="L137" s="391">
        <v>12.15</v>
      </c>
      <c r="M137" s="392">
        <f t="shared" si="10"/>
        <v>150.91</v>
      </c>
      <c r="N137" s="388">
        <v>0</v>
      </c>
      <c r="O137" s="388">
        <v>0</v>
      </c>
      <c r="P137" s="388">
        <f t="shared" si="11"/>
        <v>0</v>
      </c>
      <c r="Q137" s="391">
        <v>82.56</v>
      </c>
      <c r="R137" s="391">
        <v>36.46</v>
      </c>
      <c r="S137" s="388">
        <f t="shared" si="12"/>
        <v>46.1</v>
      </c>
      <c r="T137" s="388">
        <v>0</v>
      </c>
      <c r="U137" s="388">
        <v>0</v>
      </c>
      <c r="V137" s="388">
        <f t="shared" si="13"/>
        <v>0</v>
      </c>
      <c r="W137" s="395"/>
      <c r="X137" s="388">
        <v>0</v>
      </c>
      <c r="Y137" s="393">
        <v>0</v>
      </c>
      <c r="Z137" s="393">
        <v>0</v>
      </c>
      <c r="AA137" s="408"/>
      <c r="AB137" s="393">
        <f t="shared" si="14"/>
        <v>255.32999999999998</v>
      </c>
    </row>
    <row r="138" spans="1:28" ht="42">
      <c r="A138" s="381" t="s">
        <v>406</v>
      </c>
      <c r="B138" s="382" t="s">
        <v>407</v>
      </c>
      <c r="C138" s="383">
        <v>3828368476</v>
      </c>
      <c r="D138" s="384" t="s">
        <v>566</v>
      </c>
      <c r="E138" s="396" t="s">
        <v>423</v>
      </c>
      <c r="F138" s="386" t="s">
        <v>465</v>
      </c>
      <c r="G138" s="387" t="s">
        <v>1075</v>
      </c>
      <c r="H138" s="388">
        <v>0</v>
      </c>
      <c r="I138" s="389">
        <f>21.96+142.53</f>
        <v>164.49</v>
      </c>
      <c r="J138" s="388">
        <v>0</v>
      </c>
      <c r="K138" s="390">
        <v>163.06</v>
      </c>
      <c r="L138" s="391">
        <v>4.34</v>
      </c>
      <c r="M138" s="392">
        <f t="shared" si="10"/>
        <v>158.72</v>
      </c>
      <c r="N138" s="388">
        <v>0</v>
      </c>
      <c r="O138" s="388">
        <v>0</v>
      </c>
      <c r="P138" s="388">
        <f t="shared" si="11"/>
        <v>0</v>
      </c>
      <c r="Q138" s="391">
        <v>0</v>
      </c>
      <c r="R138" s="391">
        <v>0</v>
      </c>
      <c r="S138" s="388">
        <f t="shared" si="12"/>
        <v>0</v>
      </c>
      <c r="T138" s="388">
        <v>0</v>
      </c>
      <c r="U138" s="388">
        <v>0</v>
      </c>
      <c r="V138" s="388">
        <f t="shared" si="13"/>
        <v>0</v>
      </c>
      <c r="W138" s="395"/>
      <c r="X138" s="388">
        <v>0</v>
      </c>
      <c r="Y138" s="393">
        <v>0</v>
      </c>
      <c r="Z138" s="393">
        <v>0</v>
      </c>
      <c r="AA138" s="408"/>
      <c r="AB138" s="393">
        <f t="shared" si="14"/>
        <v>323.21000000000004</v>
      </c>
    </row>
    <row r="139" spans="1:28" ht="42">
      <c r="A139" s="381" t="s">
        <v>406</v>
      </c>
      <c r="B139" s="382" t="s">
        <v>407</v>
      </c>
      <c r="C139" s="383">
        <v>2021469441</v>
      </c>
      <c r="D139" s="384" t="s">
        <v>567</v>
      </c>
      <c r="E139" s="396" t="s">
        <v>414</v>
      </c>
      <c r="F139" s="387" t="s">
        <v>497</v>
      </c>
      <c r="G139" s="387" t="s">
        <v>1075</v>
      </c>
      <c r="H139" s="388">
        <v>0</v>
      </c>
      <c r="I139" s="389">
        <v>244.33</v>
      </c>
      <c r="J139" s="388">
        <v>0</v>
      </c>
      <c r="K139" s="390">
        <v>163.06</v>
      </c>
      <c r="L139" s="391">
        <v>2.1800000000000002</v>
      </c>
      <c r="M139" s="392">
        <f t="shared" si="10"/>
        <v>160.88</v>
      </c>
      <c r="N139" s="388">
        <v>0</v>
      </c>
      <c r="O139" s="388">
        <v>0</v>
      </c>
      <c r="P139" s="388">
        <f t="shared" si="11"/>
        <v>0</v>
      </c>
      <c r="Q139" s="391">
        <v>0</v>
      </c>
      <c r="R139" s="391">
        <v>0</v>
      </c>
      <c r="S139" s="388">
        <f t="shared" si="12"/>
        <v>0</v>
      </c>
      <c r="T139" s="388">
        <v>0</v>
      </c>
      <c r="U139" s="388">
        <v>0</v>
      </c>
      <c r="V139" s="388">
        <f t="shared" si="13"/>
        <v>0</v>
      </c>
      <c r="W139" s="409"/>
      <c r="X139" s="388">
        <v>0</v>
      </c>
      <c r="Y139" s="393">
        <v>0</v>
      </c>
      <c r="Z139" s="393">
        <v>0</v>
      </c>
      <c r="AA139" s="410"/>
      <c r="AB139" s="393">
        <f t="shared" si="14"/>
        <v>405.21000000000004</v>
      </c>
    </row>
    <row r="140" spans="1:28" ht="42">
      <c r="A140" s="381" t="s">
        <v>406</v>
      </c>
      <c r="B140" s="382" t="s">
        <v>407</v>
      </c>
      <c r="C140" s="383">
        <v>66715300410</v>
      </c>
      <c r="D140" s="384" t="s">
        <v>568</v>
      </c>
      <c r="E140" s="396" t="s">
        <v>414</v>
      </c>
      <c r="F140" s="386" t="s">
        <v>409</v>
      </c>
      <c r="G140" s="387" t="s">
        <v>1075</v>
      </c>
      <c r="H140" s="388">
        <v>0</v>
      </c>
      <c r="I140" s="389">
        <f>56.47+127.49</f>
        <v>183.95999999999998</v>
      </c>
      <c r="J140" s="388">
        <v>0</v>
      </c>
      <c r="K140" s="390">
        <v>163.06</v>
      </c>
      <c r="L140" s="391">
        <v>8.4</v>
      </c>
      <c r="M140" s="392">
        <f t="shared" si="10"/>
        <v>154.66</v>
      </c>
      <c r="N140" s="388">
        <v>0</v>
      </c>
      <c r="O140" s="388">
        <v>0</v>
      </c>
      <c r="P140" s="388">
        <f t="shared" si="11"/>
        <v>0</v>
      </c>
      <c r="Q140" s="411">
        <v>0</v>
      </c>
      <c r="R140" s="391">
        <v>0</v>
      </c>
      <c r="S140" s="388">
        <f t="shared" si="12"/>
        <v>0</v>
      </c>
      <c r="T140" s="388">
        <v>0</v>
      </c>
      <c r="U140" s="388">
        <v>0</v>
      </c>
      <c r="V140" s="388">
        <f t="shared" si="13"/>
        <v>0</v>
      </c>
      <c r="W140" s="409"/>
      <c r="X140" s="388">
        <v>0</v>
      </c>
      <c r="Y140" s="393">
        <v>0</v>
      </c>
      <c r="Z140" s="393">
        <v>0</v>
      </c>
      <c r="AA140" s="410"/>
      <c r="AB140" s="393">
        <f t="shared" si="14"/>
        <v>338.62</v>
      </c>
    </row>
    <row r="141" spans="1:28" ht="42">
      <c r="A141" s="381" t="s">
        <v>406</v>
      </c>
      <c r="B141" s="382" t="s">
        <v>407</v>
      </c>
      <c r="C141" s="383">
        <v>1196453438</v>
      </c>
      <c r="D141" s="402" t="s">
        <v>569</v>
      </c>
      <c r="E141" s="396" t="s">
        <v>414</v>
      </c>
      <c r="F141" s="386" t="s">
        <v>409</v>
      </c>
      <c r="G141" s="387" t="s">
        <v>1075</v>
      </c>
      <c r="H141" s="388">
        <v>0</v>
      </c>
      <c r="I141" s="389">
        <f>56.47+127.39</f>
        <v>183.86</v>
      </c>
      <c r="J141" s="388">
        <v>0</v>
      </c>
      <c r="K141" s="390">
        <v>163.06</v>
      </c>
      <c r="L141" s="391">
        <v>8.4</v>
      </c>
      <c r="M141" s="392">
        <f t="shared" si="10"/>
        <v>154.66</v>
      </c>
      <c r="N141" s="388">
        <v>0</v>
      </c>
      <c r="O141" s="388">
        <v>0</v>
      </c>
      <c r="P141" s="388">
        <f t="shared" si="11"/>
        <v>0</v>
      </c>
      <c r="Q141" s="411">
        <v>0</v>
      </c>
      <c r="R141" s="391">
        <v>0</v>
      </c>
      <c r="S141" s="388">
        <f t="shared" si="12"/>
        <v>0</v>
      </c>
      <c r="T141" s="388">
        <v>0</v>
      </c>
      <c r="U141" s="388">
        <v>0</v>
      </c>
      <c r="V141" s="388">
        <f t="shared" si="13"/>
        <v>0</v>
      </c>
      <c r="W141" s="409"/>
      <c r="X141" s="388">
        <v>0</v>
      </c>
      <c r="Y141" s="393">
        <v>0</v>
      </c>
      <c r="Z141" s="393">
        <v>0</v>
      </c>
      <c r="AA141" s="410"/>
      <c r="AB141" s="393">
        <f t="shared" si="14"/>
        <v>338.52</v>
      </c>
    </row>
    <row r="142" spans="1:28" ht="42">
      <c r="A142" s="381" t="s">
        <v>406</v>
      </c>
      <c r="B142" s="382" t="s">
        <v>407</v>
      </c>
      <c r="C142" s="383">
        <v>71197891471</v>
      </c>
      <c r="D142" s="384" t="s">
        <v>570</v>
      </c>
      <c r="E142" s="396" t="s">
        <v>423</v>
      </c>
      <c r="F142" s="386" t="s">
        <v>412</v>
      </c>
      <c r="G142" s="387" t="s">
        <v>1075</v>
      </c>
      <c r="H142" s="388">
        <v>0</v>
      </c>
      <c r="I142" s="389">
        <v>0</v>
      </c>
      <c r="J142" s="388">
        <v>77.3</v>
      </c>
      <c r="K142" s="390">
        <v>163.06</v>
      </c>
      <c r="L142" s="391">
        <v>9.5500000000000007</v>
      </c>
      <c r="M142" s="392">
        <f t="shared" si="10"/>
        <v>153.51</v>
      </c>
      <c r="N142" s="388">
        <v>0</v>
      </c>
      <c r="O142" s="388">
        <v>0</v>
      </c>
      <c r="P142" s="388">
        <v>0</v>
      </c>
      <c r="Q142" s="411">
        <v>172.23</v>
      </c>
      <c r="R142" s="388">
        <v>100.8</v>
      </c>
      <c r="S142" s="388">
        <f t="shared" si="12"/>
        <v>71.429999999999993</v>
      </c>
      <c r="T142" s="388">
        <v>0</v>
      </c>
      <c r="U142" s="388">
        <v>0</v>
      </c>
      <c r="V142" s="388">
        <f t="shared" si="13"/>
        <v>0</v>
      </c>
      <c r="W142" s="409"/>
      <c r="X142" s="388">
        <v>0</v>
      </c>
      <c r="Y142" s="393">
        <v>0</v>
      </c>
      <c r="Z142" s="393">
        <v>0</v>
      </c>
      <c r="AA142" s="410"/>
      <c r="AB142" s="393">
        <f t="shared" si="14"/>
        <v>302.24</v>
      </c>
    </row>
    <row r="143" spans="1:28" ht="42">
      <c r="A143" s="381" t="s">
        <v>406</v>
      </c>
      <c r="B143" s="382" t="s">
        <v>407</v>
      </c>
      <c r="C143" s="400">
        <v>4532109450</v>
      </c>
      <c r="D143" s="402" t="s">
        <v>571</v>
      </c>
      <c r="E143" s="396" t="s">
        <v>423</v>
      </c>
      <c r="F143" s="386" t="s">
        <v>454</v>
      </c>
      <c r="G143" s="387" t="s">
        <v>1075</v>
      </c>
      <c r="H143" s="388">
        <v>0</v>
      </c>
      <c r="I143" s="389">
        <f>36.15+187.57</f>
        <v>223.72</v>
      </c>
      <c r="J143" s="388">
        <v>0</v>
      </c>
      <c r="K143" s="390">
        <v>163.06</v>
      </c>
      <c r="L143" s="391">
        <v>5.43</v>
      </c>
      <c r="M143" s="392">
        <f t="shared" si="10"/>
        <v>157.63</v>
      </c>
      <c r="N143" s="388">
        <v>0</v>
      </c>
      <c r="O143" s="388">
        <v>0</v>
      </c>
      <c r="P143" s="388">
        <f t="shared" si="11"/>
        <v>0</v>
      </c>
      <c r="Q143" s="391">
        <v>0</v>
      </c>
      <c r="R143" s="388">
        <v>0</v>
      </c>
      <c r="S143" s="388">
        <f t="shared" si="12"/>
        <v>0</v>
      </c>
      <c r="T143" s="388">
        <v>0</v>
      </c>
      <c r="U143" s="388">
        <v>0</v>
      </c>
      <c r="V143" s="388">
        <f t="shared" si="13"/>
        <v>0</v>
      </c>
      <c r="W143" s="409"/>
      <c r="X143" s="388">
        <v>0</v>
      </c>
      <c r="Y143" s="393">
        <v>0</v>
      </c>
      <c r="Z143" s="393">
        <v>0</v>
      </c>
      <c r="AA143" s="410"/>
      <c r="AB143" s="393">
        <f t="shared" si="14"/>
        <v>381.35</v>
      </c>
    </row>
    <row r="144" spans="1:28" ht="42">
      <c r="A144" s="381" t="s">
        <v>406</v>
      </c>
      <c r="B144" s="382" t="s">
        <v>407</v>
      </c>
      <c r="C144" s="383">
        <v>4498061462</v>
      </c>
      <c r="D144" s="384" t="s">
        <v>572</v>
      </c>
      <c r="E144" s="396" t="s">
        <v>423</v>
      </c>
      <c r="F144" s="386" t="s">
        <v>454</v>
      </c>
      <c r="G144" s="387" t="s">
        <v>1075</v>
      </c>
      <c r="H144" s="388">
        <v>0</v>
      </c>
      <c r="I144" s="389">
        <v>153.77000000000001</v>
      </c>
      <c r="J144" s="388">
        <v>0</v>
      </c>
      <c r="K144" s="390">
        <v>163.06</v>
      </c>
      <c r="L144" s="391">
        <v>32.549999999999997</v>
      </c>
      <c r="M144" s="392">
        <f t="shared" si="10"/>
        <v>130.51</v>
      </c>
      <c r="N144" s="388">
        <v>0</v>
      </c>
      <c r="O144" s="388">
        <v>0</v>
      </c>
      <c r="P144" s="388">
        <f t="shared" si="11"/>
        <v>0</v>
      </c>
      <c r="Q144" s="391">
        <v>0</v>
      </c>
      <c r="R144" s="388">
        <v>0</v>
      </c>
      <c r="S144" s="388">
        <f t="shared" si="12"/>
        <v>0</v>
      </c>
      <c r="T144" s="388">
        <v>0</v>
      </c>
      <c r="U144" s="388">
        <v>0</v>
      </c>
      <c r="V144" s="388">
        <f t="shared" si="13"/>
        <v>0</v>
      </c>
      <c r="W144" s="409"/>
      <c r="X144" s="388">
        <v>0</v>
      </c>
      <c r="Y144" s="393">
        <v>0</v>
      </c>
      <c r="Z144" s="393">
        <v>0</v>
      </c>
      <c r="AA144" s="410"/>
      <c r="AB144" s="393">
        <f t="shared" si="14"/>
        <v>284.27999999999997</v>
      </c>
    </row>
    <row r="145" spans="1:28" ht="42">
      <c r="A145" s="381" t="s">
        <v>406</v>
      </c>
      <c r="B145" s="382" t="s">
        <v>407</v>
      </c>
      <c r="C145" s="383">
        <v>66757312468</v>
      </c>
      <c r="D145" s="384" t="s">
        <v>573</v>
      </c>
      <c r="E145" s="396" t="s">
        <v>423</v>
      </c>
      <c r="F145" s="386" t="s">
        <v>471</v>
      </c>
      <c r="G145" s="387" t="s">
        <v>1075</v>
      </c>
      <c r="H145" s="388">
        <v>0</v>
      </c>
      <c r="I145" s="389">
        <v>124.99</v>
      </c>
      <c r="J145" s="388">
        <v>0</v>
      </c>
      <c r="K145" s="390">
        <v>163.06</v>
      </c>
      <c r="L145" s="391">
        <v>26.04</v>
      </c>
      <c r="M145" s="392">
        <f t="shared" si="10"/>
        <v>137.02000000000001</v>
      </c>
      <c r="N145" s="388">
        <v>0</v>
      </c>
      <c r="O145" s="388">
        <v>0</v>
      </c>
      <c r="P145" s="388">
        <v>0</v>
      </c>
      <c r="Q145" s="391">
        <v>172.23</v>
      </c>
      <c r="R145" s="388">
        <v>78.12</v>
      </c>
      <c r="S145" s="388">
        <f t="shared" si="12"/>
        <v>94.109999999999985</v>
      </c>
      <c r="T145" s="388">
        <v>0</v>
      </c>
      <c r="U145" s="388">
        <v>0</v>
      </c>
      <c r="V145" s="388">
        <f t="shared" si="13"/>
        <v>0</v>
      </c>
      <c r="W145" s="409"/>
      <c r="X145" s="388">
        <v>0</v>
      </c>
      <c r="Y145" s="393">
        <v>0</v>
      </c>
      <c r="Z145" s="393">
        <v>0</v>
      </c>
      <c r="AA145" s="410"/>
      <c r="AB145" s="393">
        <f t="shared" si="14"/>
        <v>356.12</v>
      </c>
    </row>
    <row r="146" spans="1:28" ht="42">
      <c r="A146" s="381" t="s">
        <v>406</v>
      </c>
      <c r="B146" s="382" t="s">
        <v>407</v>
      </c>
      <c r="C146" s="383">
        <v>3672267406</v>
      </c>
      <c r="D146" s="402" t="s">
        <v>574</v>
      </c>
      <c r="E146" s="396" t="s">
        <v>414</v>
      </c>
      <c r="F146" s="386" t="s">
        <v>409</v>
      </c>
      <c r="G146" s="387" t="s">
        <v>1075</v>
      </c>
      <c r="H146" s="388">
        <v>0</v>
      </c>
      <c r="I146" s="389">
        <v>152.1</v>
      </c>
      <c r="J146" s="388">
        <v>0</v>
      </c>
      <c r="K146" s="390">
        <v>163.06</v>
      </c>
      <c r="L146" s="391">
        <v>27.99</v>
      </c>
      <c r="M146" s="392">
        <f t="shared" si="10"/>
        <v>135.07</v>
      </c>
      <c r="N146" s="388">
        <v>0</v>
      </c>
      <c r="O146" s="388">
        <v>0</v>
      </c>
      <c r="P146" s="388">
        <v>0</v>
      </c>
      <c r="Q146" s="388">
        <v>298.32</v>
      </c>
      <c r="R146" s="388">
        <v>83.97</v>
      </c>
      <c r="S146" s="388">
        <f t="shared" si="12"/>
        <v>214.35</v>
      </c>
      <c r="T146" s="388">
        <v>0</v>
      </c>
      <c r="U146" s="388">
        <v>0</v>
      </c>
      <c r="V146" s="388">
        <f t="shared" si="13"/>
        <v>0</v>
      </c>
      <c r="W146" s="409"/>
      <c r="X146" s="388">
        <v>0</v>
      </c>
      <c r="Y146" s="393">
        <v>0</v>
      </c>
      <c r="Z146" s="393">
        <v>0</v>
      </c>
      <c r="AA146" s="410"/>
      <c r="AB146" s="393">
        <f t="shared" si="14"/>
        <v>501.52</v>
      </c>
    </row>
    <row r="147" spans="1:28" ht="42">
      <c r="A147" s="381" t="s">
        <v>406</v>
      </c>
      <c r="B147" s="382" t="s">
        <v>407</v>
      </c>
      <c r="C147" s="383">
        <v>11167536428</v>
      </c>
      <c r="D147" s="402" t="s">
        <v>575</v>
      </c>
      <c r="E147" s="396" t="s">
        <v>414</v>
      </c>
      <c r="F147" s="386" t="s">
        <v>418</v>
      </c>
      <c r="G147" s="387" t="s">
        <v>1075</v>
      </c>
      <c r="H147" s="388">
        <v>0</v>
      </c>
      <c r="I147" s="389">
        <v>260.51</v>
      </c>
      <c r="J147" s="388">
        <v>0</v>
      </c>
      <c r="K147" s="390">
        <v>163.06</v>
      </c>
      <c r="L147" s="391">
        <v>4.49</v>
      </c>
      <c r="M147" s="392">
        <f t="shared" si="10"/>
        <v>158.57</v>
      </c>
      <c r="N147" s="388">
        <v>0</v>
      </c>
      <c r="O147" s="388">
        <v>0</v>
      </c>
      <c r="P147" s="388">
        <f t="shared" si="11"/>
        <v>0</v>
      </c>
      <c r="Q147" s="391">
        <v>0</v>
      </c>
      <c r="R147" s="388">
        <v>0</v>
      </c>
      <c r="S147" s="388">
        <f t="shared" si="12"/>
        <v>0</v>
      </c>
      <c r="T147" s="388">
        <v>120.26</v>
      </c>
      <c r="U147" s="388">
        <v>0</v>
      </c>
      <c r="V147" s="388">
        <f t="shared" si="13"/>
        <v>120.26</v>
      </c>
      <c r="W147" s="409" t="s">
        <v>620</v>
      </c>
      <c r="X147" s="388">
        <v>0</v>
      </c>
      <c r="Y147" s="393">
        <v>0</v>
      </c>
      <c r="Z147" s="393">
        <v>0</v>
      </c>
      <c r="AA147" s="410"/>
      <c r="AB147" s="393">
        <f t="shared" si="14"/>
        <v>539.33999999999992</v>
      </c>
    </row>
    <row r="148" spans="1:28" ht="42">
      <c r="A148" s="381" t="s">
        <v>406</v>
      </c>
      <c r="B148" s="382" t="s">
        <v>407</v>
      </c>
      <c r="C148" s="383">
        <v>68422253453</v>
      </c>
      <c r="D148" s="384" t="s">
        <v>576</v>
      </c>
      <c r="E148" s="396" t="s">
        <v>423</v>
      </c>
      <c r="F148" s="387" t="s">
        <v>516</v>
      </c>
      <c r="G148" s="387" t="s">
        <v>1075</v>
      </c>
      <c r="H148" s="388">
        <v>0</v>
      </c>
      <c r="I148" s="389">
        <f>59.53+1320.45</f>
        <v>1379.98</v>
      </c>
      <c r="J148" s="388">
        <v>0</v>
      </c>
      <c r="K148" s="390">
        <v>163.06</v>
      </c>
      <c r="L148" s="391">
        <v>14</v>
      </c>
      <c r="M148" s="392">
        <f t="shared" si="10"/>
        <v>149.06</v>
      </c>
      <c r="N148" s="388">
        <v>0</v>
      </c>
      <c r="O148" s="388">
        <v>0</v>
      </c>
      <c r="P148" s="388">
        <f t="shared" si="11"/>
        <v>0</v>
      </c>
      <c r="Q148" s="391">
        <v>0</v>
      </c>
      <c r="R148" s="391">
        <v>0</v>
      </c>
      <c r="S148" s="388">
        <f t="shared" si="12"/>
        <v>0</v>
      </c>
      <c r="T148" s="388">
        <v>0</v>
      </c>
      <c r="U148" s="388">
        <v>0</v>
      </c>
      <c r="V148" s="388">
        <f t="shared" si="13"/>
        <v>0</v>
      </c>
      <c r="W148" s="409"/>
      <c r="X148" s="388">
        <v>0</v>
      </c>
      <c r="Y148" s="393">
        <v>0</v>
      </c>
      <c r="Z148" s="393">
        <v>0</v>
      </c>
      <c r="AA148" s="410"/>
      <c r="AB148" s="393">
        <f t="shared" si="14"/>
        <v>1529.04</v>
      </c>
    </row>
    <row r="149" spans="1:28" ht="42">
      <c r="A149" s="381" t="s">
        <v>406</v>
      </c>
      <c r="B149" s="382" t="s">
        <v>407</v>
      </c>
      <c r="C149" s="383">
        <v>61848670400</v>
      </c>
      <c r="D149" s="384" t="s">
        <v>577</v>
      </c>
      <c r="E149" s="396" t="s">
        <v>414</v>
      </c>
      <c r="F149" s="387" t="s">
        <v>421</v>
      </c>
      <c r="G149" s="387" t="s">
        <v>1075</v>
      </c>
      <c r="H149" s="388">
        <v>0</v>
      </c>
      <c r="I149" s="389">
        <v>303.81</v>
      </c>
      <c r="J149" s="388">
        <v>0</v>
      </c>
      <c r="K149" s="390">
        <v>163.06</v>
      </c>
      <c r="L149" s="391">
        <v>30.1</v>
      </c>
      <c r="M149" s="392">
        <f t="shared" si="10"/>
        <v>132.96</v>
      </c>
      <c r="N149" s="388">
        <v>0</v>
      </c>
      <c r="O149" s="388">
        <v>0</v>
      </c>
      <c r="P149" s="388">
        <f t="shared" si="11"/>
        <v>0</v>
      </c>
      <c r="Q149" s="391">
        <v>0</v>
      </c>
      <c r="R149" s="391">
        <v>0</v>
      </c>
      <c r="S149" s="388">
        <f t="shared" si="12"/>
        <v>0</v>
      </c>
      <c r="T149" s="388">
        <v>0</v>
      </c>
      <c r="U149" s="388">
        <v>0</v>
      </c>
      <c r="V149" s="388">
        <f t="shared" si="13"/>
        <v>0</v>
      </c>
      <c r="W149" s="409"/>
      <c r="X149" s="388">
        <v>0</v>
      </c>
      <c r="Y149" s="393">
        <v>0</v>
      </c>
      <c r="Z149" s="393">
        <v>0</v>
      </c>
      <c r="AA149" s="410"/>
      <c r="AB149" s="393">
        <f t="shared" si="14"/>
        <v>436.77</v>
      </c>
    </row>
    <row r="150" spans="1:28" ht="42">
      <c r="A150" s="381" t="s">
        <v>406</v>
      </c>
      <c r="B150" s="382" t="s">
        <v>407</v>
      </c>
      <c r="C150" s="383">
        <v>82203210400</v>
      </c>
      <c r="D150" s="384" t="s">
        <v>578</v>
      </c>
      <c r="E150" s="396" t="s">
        <v>414</v>
      </c>
      <c r="F150" s="386" t="s">
        <v>421</v>
      </c>
      <c r="G150" s="387" t="s">
        <v>1075</v>
      </c>
      <c r="H150" s="388">
        <v>0</v>
      </c>
      <c r="I150" s="389">
        <v>290.3</v>
      </c>
      <c r="J150" s="388">
        <v>0</v>
      </c>
      <c r="K150" s="390">
        <v>163.06</v>
      </c>
      <c r="L150" s="391">
        <v>18.059999999999999</v>
      </c>
      <c r="M150" s="392">
        <f t="shared" si="10"/>
        <v>145</v>
      </c>
      <c r="N150" s="388">
        <v>0</v>
      </c>
      <c r="O150" s="388">
        <v>0</v>
      </c>
      <c r="P150" s="388">
        <f t="shared" si="11"/>
        <v>0</v>
      </c>
      <c r="Q150" s="391">
        <v>0</v>
      </c>
      <c r="R150" s="391">
        <v>0</v>
      </c>
      <c r="S150" s="388">
        <f t="shared" si="12"/>
        <v>0</v>
      </c>
      <c r="T150" s="388">
        <v>0</v>
      </c>
      <c r="U150" s="388">
        <v>0</v>
      </c>
      <c r="V150" s="388">
        <f t="shared" si="13"/>
        <v>0</v>
      </c>
      <c r="W150" s="409"/>
      <c r="X150" s="388">
        <v>0</v>
      </c>
      <c r="Y150" s="393">
        <v>0</v>
      </c>
      <c r="Z150" s="393">
        <v>0</v>
      </c>
      <c r="AA150" s="410"/>
      <c r="AB150" s="393">
        <f t="shared" si="14"/>
        <v>435.3</v>
      </c>
    </row>
    <row r="151" spans="1:28" ht="42">
      <c r="A151" s="381" t="s">
        <v>406</v>
      </c>
      <c r="B151" s="382" t="s">
        <v>407</v>
      </c>
      <c r="C151" s="383">
        <v>3313952402</v>
      </c>
      <c r="D151" s="384" t="s">
        <v>579</v>
      </c>
      <c r="E151" s="385">
        <v>3</v>
      </c>
      <c r="F151" s="386" t="s">
        <v>465</v>
      </c>
      <c r="G151" s="387" t="s">
        <v>1075</v>
      </c>
      <c r="H151" s="388">
        <v>0</v>
      </c>
      <c r="I151" s="389">
        <f>113.25+30.91</f>
        <v>144.16</v>
      </c>
      <c r="J151" s="388">
        <v>0</v>
      </c>
      <c r="K151" s="390">
        <v>163.06</v>
      </c>
      <c r="L151" s="391">
        <v>21.7</v>
      </c>
      <c r="M151" s="392">
        <f t="shared" si="10"/>
        <v>141.36000000000001</v>
      </c>
      <c r="N151" s="388">
        <v>0</v>
      </c>
      <c r="O151" s="388">
        <v>0</v>
      </c>
      <c r="P151" s="388">
        <f t="shared" si="11"/>
        <v>0</v>
      </c>
      <c r="Q151" s="391">
        <v>0</v>
      </c>
      <c r="R151" s="391">
        <v>0</v>
      </c>
      <c r="S151" s="388">
        <f t="shared" si="12"/>
        <v>0</v>
      </c>
      <c r="T151" s="388">
        <v>0</v>
      </c>
      <c r="U151" s="388">
        <v>0</v>
      </c>
      <c r="V151" s="388">
        <f t="shared" si="13"/>
        <v>0</v>
      </c>
      <c r="W151" s="409"/>
      <c r="X151" s="388">
        <v>0</v>
      </c>
      <c r="Y151" s="393">
        <v>0</v>
      </c>
      <c r="Z151" s="393">
        <v>0</v>
      </c>
      <c r="AA151" s="410"/>
      <c r="AB151" s="393">
        <f t="shared" si="14"/>
        <v>285.52</v>
      </c>
    </row>
    <row r="152" spans="1:28" ht="42">
      <c r="A152" s="381" t="s">
        <v>406</v>
      </c>
      <c r="B152" s="382" t="s">
        <v>407</v>
      </c>
      <c r="C152" s="383">
        <v>2498966480</v>
      </c>
      <c r="D152" s="384" t="s">
        <v>580</v>
      </c>
      <c r="E152" s="396" t="s">
        <v>423</v>
      </c>
      <c r="F152" s="386" t="s">
        <v>471</v>
      </c>
      <c r="G152" s="387" t="s">
        <v>1075</v>
      </c>
      <c r="H152" s="388">
        <v>0</v>
      </c>
      <c r="I152" s="389">
        <v>143.16999999999999</v>
      </c>
      <c r="J152" s="388">
        <v>0</v>
      </c>
      <c r="K152" s="390">
        <v>163.06</v>
      </c>
      <c r="L152" s="391">
        <v>26.04</v>
      </c>
      <c r="M152" s="392">
        <f t="shared" si="10"/>
        <v>137.02000000000001</v>
      </c>
      <c r="N152" s="388">
        <v>0</v>
      </c>
      <c r="O152" s="388">
        <v>0</v>
      </c>
      <c r="P152" s="388">
        <v>0</v>
      </c>
      <c r="Q152" s="388">
        <v>172.23</v>
      </c>
      <c r="R152" s="391">
        <v>78.12</v>
      </c>
      <c r="S152" s="388">
        <f t="shared" si="12"/>
        <v>94.109999999999985</v>
      </c>
      <c r="T152" s="388">
        <v>0</v>
      </c>
      <c r="U152" s="388">
        <v>0</v>
      </c>
      <c r="V152" s="388">
        <f t="shared" si="13"/>
        <v>0</v>
      </c>
      <c r="W152" s="409"/>
      <c r="X152" s="388">
        <v>0</v>
      </c>
      <c r="Y152" s="393">
        <v>0</v>
      </c>
      <c r="Z152" s="393">
        <v>0</v>
      </c>
      <c r="AA152" s="410"/>
      <c r="AB152" s="393">
        <f t="shared" si="14"/>
        <v>374.29999999999995</v>
      </c>
    </row>
    <row r="153" spans="1:28" ht="42">
      <c r="A153" s="381" t="s">
        <v>406</v>
      </c>
      <c r="B153" s="382" t="s">
        <v>407</v>
      </c>
      <c r="C153" s="383">
        <v>5170780400</v>
      </c>
      <c r="D153" s="384" t="s">
        <v>581</v>
      </c>
      <c r="E153" s="396" t="s">
        <v>414</v>
      </c>
      <c r="F153" s="386" t="s">
        <v>409</v>
      </c>
      <c r="G153" s="387" t="s">
        <v>1075</v>
      </c>
      <c r="H153" s="388">
        <v>0</v>
      </c>
      <c r="I153" s="389">
        <v>330.64</v>
      </c>
      <c r="J153" s="388">
        <v>0</v>
      </c>
      <c r="K153" s="390">
        <v>163.06</v>
      </c>
      <c r="L153" s="391">
        <v>18.71</v>
      </c>
      <c r="M153" s="392">
        <f t="shared" si="10"/>
        <v>144.35</v>
      </c>
      <c r="N153" s="388">
        <v>0</v>
      </c>
      <c r="O153" s="388">
        <v>0</v>
      </c>
      <c r="P153" s="388">
        <f t="shared" si="11"/>
        <v>0</v>
      </c>
      <c r="Q153" s="391">
        <v>0</v>
      </c>
      <c r="R153" s="388">
        <v>0</v>
      </c>
      <c r="S153" s="388">
        <f t="shared" si="12"/>
        <v>0</v>
      </c>
      <c r="T153" s="388">
        <v>163.06</v>
      </c>
      <c r="U153" s="388">
        <v>0</v>
      </c>
      <c r="V153" s="388">
        <f t="shared" si="13"/>
        <v>163.06</v>
      </c>
      <c r="W153" s="409" t="s">
        <v>620</v>
      </c>
      <c r="X153" s="388">
        <v>0</v>
      </c>
      <c r="Y153" s="393">
        <v>0</v>
      </c>
      <c r="Z153" s="393">
        <v>0</v>
      </c>
      <c r="AA153" s="410"/>
      <c r="AB153" s="393">
        <f t="shared" si="14"/>
        <v>638.04999999999995</v>
      </c>
    </row>
    <row r="154" spans="1:28" ht="42">
      <c r="A154" s="381" t="s">
        <v>406</v>
      </c>
      <c r="B154" s="382" t="s">
        <v>407</v>
      </c>
      <c r="C154" s="383">
        <v>50934384487</v>
      </c>
      <c r="D154" s="384" t="s">
        <v>582</v>
      </c>
      <c r="E154" s="396" t="s">
        <v>414</v>
      </c>
      <c r="F154" s="386" t="s">
        <v>418</v>
      </c>
      <c r="G154" s="387" t="s">
        <v>1075</v>
      </c>
      <c r="H154" s="388">
        <v>0</v>
      </c>
      <c r="I154" s="389">
        <v>222.64</v>
      </c>
      <c r="J154" s="388">
        <v>0</v>
      </c>
      <c r="K154" s="390">
        <v>163.06</v>
      </c>
      <c r="L154" s="391">
        <v>3.53</v>
      </c>
      <c r="M154" s="392">
        <f t="shared" si="10"/>
        <v>159.53</v>
      </c>
      <c r="N154" s="388">
        <v>0</v>
      </c>
      <c r="O154" s="388">
        <v>0</v>
      </c>
      <c r="P154" s="388">
        <f t="shared" si="11"/>
        <v>0</v>
      </c>
      <c r="Q154" s="391">
        <v>0</v>
      </c>
      <c r="R154" s="388">
        <v>0</v>
      </c>
      <c r="S154" s="388">
        <f t="shared" si="12"/>
        <v>0</v>
      </c>
      <c r="T154" s="388">
        <v>0</v>
      </c>
      <c r="U154" s="388">
        <v>0</v>
      </c>
      <c r="V154" s="388">
        <f t="shared" si="13"/>
        <v>0</v>
      </c>
      <c r="W154" s="409"/>
      <c r="X154" s="388">
        <v>0</v>
      </c>
      <c r="Y154" s="393">
        <v>0</v>
      </c>
      <c r="Z154" s="393">
        <v>0</v>
      </c>
      <c r="AA154" s="410"/>
      <c r="AB154" s="393">
        <f t="shared" si="14"/>
        <v>382.16999999999996</v>
      </c>
    </row>
    <row r="155" spans="1:28" ht="42">
      <c r="A155" s="381" t="s">
        <v>406</v>
      </c>
      <c r="B155" s="382" t="s">
        <v>407</v>
      </c>
      <c r="C155" s="383">
        <v>6789214402</v>
      </c>
      <c r="D155" s="384" t="s">
        <v>583</v>
      </c>
      <c r="E155" s="396" t="s">
        <v>410</v>
      </c>
      <c r="F155" s="386" t="s">
        <v>416</v>
      </c>
      <c r="G155" s="387" t="s">
        <v>1075</v>
      </c>
      <c r="H155" s="388">
        <v>0</v>
      </c>
      <c r="I155" s="389">
        <v>942.779</v>
      </c>
      <c r="J155" s="388">
        <v>0</v>
      </c>
      <c r="K155" s="390">
        <v>163.06</v>
      </c>
      <c r="L155" s="391">
        <v>8</v>
      </c>
      <c r="M155" s="392">
        <f t="shared" si="10"/>
        <v>155.06</v>
      </c>
      <c r="N155" s="388">
        <v>0</v>
      </c>
      <c r="O155" s="388">
        <v>0</v>
      </c>
      <c r="P155" s="388">
        <f t="shared" si="11"/>
        <v>0</v>
      </c>
      <c r="Q155" s="391">
        <v>0</v>
      </c>
      <c r="R155" s="388">
        <v>0</v>
      </c>
      <c r="S155" s="388">
        <f t="shared" si="12"/>
        <v>0</v>
      </c>
      <c r="T155" s="388">
        <v>0</v>
      </c>
      <c r="U155" s="388">
        <v>0</v>
      </c>
      <c r="V155" s="388">
        <f t="shared" si="13"/>
        <v>0</v>
      </c>
      <c r="W155" s="409"/>
      <c r="X155" s="388">
        <v>0</v>
      </c>
      <c r="Y155" s="393">
        <v>0</v>
      </c>
      <c r="Z155" s="393">
        <v>0</v>
      </c>
      <c r="AA155" s="410"/>
      <c r="AB155" s="393">
        <f t="shared" si="14"/>
        <v>1097.8389999999999</v>
      </c>
    </row>
    <row r="156" spans="1:28" ht="42">
      <c r="A156" s="381" t="s">
        <v>406</v>
      </c>
      <c r="B156" s="382" t="s">
        <v>407</v>
      </c>
      <c r="C156" s="383">
        <v>8969938419</v>
      </c>
      <c r="D156" s="384" t="s">
        <v>584</v>
      </c>
      <c r="E156" s="396" t="s">
        <v>410</v>
      </c>
      <c r="F156" s="386" t="s">
        <v>442</v>
      </c>
      <c r="G156" s="387" t="s">
        <v>1075</v>
      </c>
      <c r="H156" s="388">
        <v>0</v>
      </c>
      <c r="I156" s="389">
        <v>759.95</v>
      </c>
      <c r="J156" s="388">
        <v>0</v>
      </c>
      <c r="K156" s="390">
        <v>163.06</v>
      </c>
      <c r="L156" s="391">
        <v>8</v>
      </c>
      <c r="M156" s="392">
        <f t="shared" si="10"/>
        <v>155.06</v>
      </c>
      <c r="N156" s="388">
        <v>0</v>
      </c>
      <c r="O156" s="388">
        <v>0</v>
      </c>
      <c r="P156" s="388">
        <f t="shared" si="11"/>
        <v>0</v>
      </c>
      <c r="Q156" s="391">
        <v>0</v>
      </c>
      <c r="R156" s="391">
        <v>0</v>
      </c>
      <c r="S156" s="388">
        <f t="shared" si="12"/>
        <v>0</v>
      </c>
      <c r="T156" s="388">
        <v>0</v>
      </c>
      <c r="U156" s="388">
        <v>0</v>
      </c>
      <c r="V156" s="388">
        <f t="shared" si="13"/>
        <v>0</v>
      </c>
      <c r="W156" s="409"/>
      <c r="X156" s="388">
        <v>0</v>
      </c>
      <c r="Y156" s="393">
        <v>0</v>
      </c>
      <c r="Z156" s="393">
        <v>0</v>
      </c>
      <c r="AA156" s="410"/>
      <c r="AB156" s="393">
        <f t="shared" si="14"/>
        <v>915.01</v>
      </c>
    </row>
    <row r="157" spans="1:28" ht="42">
      <c r="A157" s="381" t="s">
        <v>406</v>
      </c>
      <c r="B157" s="382" t="s">
        <v>407</v>
      </c>
      <c r="C157" s="383">
        <v>6525990440</v>
      </c>
      <c r="D157" s="402" t="s">
        <v>585</v>
      </c>
      <c r="E157" s="396" t="s">
        <v>414</v>
      </c>
      <c r="F157" s="386" t="s">
        <v>436</v>
      </c>
      <c r="G157" s="387" t="s">
        <v>1075</v>
      </c>
      <c r="H157" s="388">
        <v>0</v>
      </c>
      <c r="I157" s="389">
        <v>146.66999999999999</v>
      </c>
      <c r="J157" s="388">
        <v>0</v>
      </c>
      <c r="K157" s="390">
        <v>163.06</v>
      </c>
      <c r="L157" s="391">
        <v>26.8</v>
      </c>
      <c r="M157" s="392">
        <f t="shared" si="10"/>
        <v>136.26</v>
      </c>
      <c r="N157" s="388">
        <v>0</v>
      </c>
      <c r="O157" s="388">
        <v>0</v>
      </c>
      <c r="P157" s="388">
        <f t="shared" si="11"/>
        <v>0</v>
      </c>
      <c r="Q157" s="391">
        <v>0</v>
      </c>
      <c r="R157" s="391">
        <v>0</v>
      </c>
      <c r="S157" s="388">
        <f t="shared" si="12"/>
        <v>0</v>
      </c>
      <c r="T157" s="388">
        <v>0</v>
      </c>
      <c r="U157" s="388">
        <v>0</v>
      </c>
      <c r="V157" s="388">
        <f t="shared" si="13"/>
        <v>0</v>
      </c>
      <c r="W157" s="412"/>
      <c r="X157" s="388">
        <v>0</v>
      </c>
      <c r="Y157" s="393">
        <v>0</v>
      </c>
      <c r="Z157" s="393">
        <v>0</v>
      </c>
      <c r="AA157" s="413"/>
      <c r="AB157" s="393">
        <f t="shared" si="14"/>
        <v>282.92999999999995</v>
      </c>
    </row>
    <row r="158" spans="1:28" ht="42">
      <c r="A158" s="381" t="s">
        <v>406</v>
      </c>
      <c r="B158" s="382" t="s">
        <v>407</v>
      </c>
      <c r="C158" s="383">
        <v>10593808460</v>
      </c>
      <c r="D158" s="384" t="s">
        <v>586</v>
      </c>
      <c r="E158" s="396" t="s">
        <v>414</v>
      </c>
      <c r="F158" s="386" t="s">
        <v>451</v>
      </c>
      <c r="G158" s="387" t="s">
        <v>1075</v>
      </c>
      <c r="H158" s="388">
        <v>0</v>
      </c>
      <c r="I158" s="389">
        <f>321.13+78.82</f>
        <v>399.95</v>
      </c>
      <c r="J158" s="388">
        <v>0</v>
      </c>
      <c r="K158" s="390">
        <v>163.06</v>
      </c>
      <c r="L158" s="391">
        <v>16.22</v>
      </c>
      <c r="M158" s="392">
        <f t="shared" si="10"/>
        <v>146.84</v>
      </c>
      <c r="N158" s="388">
        <v>0</v>
      </c>
      <c r="O158" s="388">
        <v>0</v>
      </c>
      <c r="P158" s="388">
        <f t="shared" si="11"/>
        <v>0</v>
      </c>
      <c r="Q158" s="391">
        <v>0</v>
      </c>
      <c r="R158" s="391">
        <v>0</v>
      </c>
      <c r="S158" s="388">
        <f t="shared" si="12"/>
        <v>0</v>
      </c>
      <c r="T158" s="388">
        <v>0</v>
      </c>
      <c r="U158" s="388">
        <v>0</v>
      </c>
      <c r="V158" s="388">
        <f t="shared" si="13"/>
        <v>0</v>
      </c>
      <c r="W158" s="409"/>
      <c r="X158" s="388">
        <v>0</v>
      </c>
      <c r="Y158" s="393">
        <v>0</v>
      </c>
      <c r="Z158" s="393">
        <v>0</v>
      </c>
      <c r="AA158" s="410"/>
      <c r="AB158" s="393">
        <f t="shared" si="14"/>
        <v>546.79</v>
      </c>
    </row>
    <row r="159" spans="1:28" ht="42">
      <c r="A159" s="381" t="s">
        <v>406</v>
      </c>
      <c r="B159" s="382" t="s">
        <v>407</v>
      </c>
      <c r="C159" s="383">
        <v>9794893420</v>
      </c>
      <c r="D159" s="402" t="s">
        <v>587</v>
      </c>
      <c r="E159" s="396" t="s">
        <v>414</v>
      </c>
      <c r="F159" s="386" t="s">
        <v>418</v>
      </c>
      <c r="G159" s="387" t="s">
        <v>1075</v>
      </c>
      <c r="H159" s="388">
        <v>0</v>
      </c>
      <c r="I159" s="389">
        <v>224.83</v>
      </c>
      <c r="J159" s="388">
        <v>0</v>
      </c>
      <c r="K159" s="390">
        <v>163.06</v>
      </c>
      <c r="L159" s="391">
        <v>3.53</v>
      </c>
      <c r="M159" s="392">
        <f t="shared" si="10"/>
        <v>159.53</v>
      </c>
      <c r="N159" s="388">
        <v>0</v>
      </c>
      <c r="O159" s="388">
        <v>0</v>
      </c>
      <c r="P159" s="388">
        <f t="shared" si="11"/>
        <v>0</v>
      </c>
      <c r="Q159" s="391">
        <v>0</v>
      </c>
      <c r="R159" s="391">
        <v>0</v>
      </c>
      <c r="S159" s="388">
        <f t="shared" si="12"/>
        <v>0</v>
      </c>
      <c r="T159" s="388">
        <v>0</v>
      </c>
      <c r="U159" s="388">
        <v>0</v>
      </c>
      <c r="V159" s="388">
        <f t="shared" si="13"/>
        <v>0</v>
      </c>
      <c r="W159" s="409"/>
      <c r="X159" s="388">
        <v>0</v>
      </c>
      <c r="Y159" s="393">
        <v>0</v>
      </c>
      <c r="Z159" s="393">
        <v>0</v>
      </c>
      <c r="AA159" s="410"/>
      <c r="AB159" s="393">
        <f t="shared" si="14"/>
        <v>384.36</v>
      </c>
    </row>
    <row r="160" spans="1:28" ht="42">
      <c r="A160" s="381" t="s">
        <v>406</v>
      </c>
      <c r="B160" s="382" t="s">
        <v>407</v>
      </c>
      <c r="C160" s="383">
        <v>70776361430</v>
      </c>
      <c r="D160" s="402" t="s">
        <v>588</v>
      </c>
      <c r="E160" s="396" t="s">
        <v>423</v>
      </c>
      <c r="F160" s="386" t="s">
        <v>479</v>
      </c>
      <c r="G160" s="387" t="s">
        <v>1075</v>
      </c>
      <c r="H160" s="388">
        <v>0</v>
      </c>
      <c r="I160" s="389">
        <v>139.19</v>
      </c>
      <c r="J160" s="388">
        <v>0</v>
      </c>
      <c r="K160" s="390">
        <v>163.06</v>
      </c>
      <c r="L160" s="391">
        <v>26.04</v>
      </c>
      <c r="M160" s="392">
        <f t="shared" si="10"/>
        <v>137.02000000000001</v>
      </c>
      <c r="N160" s="388">
        <v>0</v>
      </c>
      <c r="O160" s="388">
        <v>0</v>
      </c>
      <c r="P160" s="388">
        <f t="shared" si="11"/>
        <v>0</v>
      </c>
      <c r="Q160" s="388">
        <v>172.23</v>
      </c>
      <c r="R160" s="391">
        <v>78.12</v>
      </c>
      <c r="S160" s="388">
        <f t="shared" si="12"/>
        <v>94.109999999999985</v>
      </c>
      <c r="T160" s="388">
        <v>0</v>
      </c>
      <c r="U160" s="388">
        <v>0</v>
      </c>
      <c r="V160" s="388">
        <f t="shared" si="13"/>
        <v>0</v>
      </c>
      <c r="W160" s="409"/>
      <c r="X160" s="388">
        <v>0</v>
      </c>
      <c r="Y160" s="393">
        <v>0</v>
      </c>
      <c r="Z160" s="393">
        <v>0</v>
      </c>
      <c r="AA160" s="410"/>
      <c r="AB160" s="393">
        <f t="shared" si="14"/>
        <v>370.32</v>
      </c>
    </row>
    <row r="161" spans="1:28" ht="42">
      <c r="A161" s="381" t="s">
        <v>406</v>
      </c>
      <c r="B161" s="382" t="s">
        <v>407</v>
      </c>
      <c r="C161" s="383">
        <v>6440151444</v>
      </c>
      <c r="D161" s="402" t="s">
        <v>589</v>
      </c>
      <c r="E161" s="396" t="s">
        <v>423</v>
      </c>
      <c r="F161" s="386" t="s">
        <v>465</v>
      </c>
      <c r="G161" s="387" t="s">
        <v>1075</v>
      </c>
      <c r="H161" s="388">
        <v>0</v>
      </c>
      <c r="I161" s="389">
        <v>140.9</v>
      </c>
      <c r="J161" s="388">
        <v>0</v>
      </c>
      <c r="K161" s="390">
        <v>163.06</v>
      </c>
      <c r="L161" s="391">
        <v>26.04</v>
      </c>
      <c r="M161" s="392">
        <f t="shared" si="10"/>
        <v>137.02000000000001</v>
      </c>
      <c r="N161" s="388">
        <v>0</v>
      </c>
      <c r="O161" s="388">
        <v>0</v>
      </c>
      <c r="P161" s="388">
        <f t="shared" si="11"/>
        <v>0</v>
      </c>
      <c r="Q161" s="388">
        <v>172.23</v>
      </c>
      <c r="R161" s="391">
        <v>78.12</v>
      </c>
      <c r="S161" s="388">
        <f t="shared" si="12"/>
        <v>94.109999999999985</v>
      </c>
      <c r="T161" s="388">
        <v>0</v>
      </c>
      <c r="U161" s="388">
        <v>0</v>
      </c>
      <c r="V161" s="388">
        <f t="shared" si="13"/>
        <v>0</v>
      </c>
      <c r="W161" s="409"/>
      <c r="X161" s="388">
        <v>0</v>
      </c>
      <c r="Y161" s="393">
        <v>0</v>
      </c>
      <c r="Z161" s="393">
        <v>0</v>
      </c>
      <c r="AA161" s="410"/>
      <c r="AB161" s="393">
        <f t="shared" si="14"/>
        <v>372.03</v>
      </c>
    </row>
    <row r="162" spans="1:28" ht="42">
      <c r="A162" s="381" t="s">
        <v>406</v>
      </c>
      <c r="B162" s="382" t="s">
        <v>407</v>
      </c>
      <c r="C162" s="383">
        <v>6440151444</v>
      </c>
      <c r="D162" s="384" t="s">
        <v>590</v>
      </c>
      <c r="E162" s="396" t="s">
        <v>423</v>
      </c>
      <c r="F162" s="386" t="s">
        <v>465</v>
      </c>
      <c r="G162" s="387" t="s">
        <v>1075</v>
      </c>
      <c r="H162" s="388">
        <v>0</v>
      </c>
      <c r="I162" s="389">
        <v>156.80000000000001</v>
      </c>
      <c r="J162" s="388">
        <v>0</v>
      </c>
      <c r="K162" s="390">
        <v>163.06</v>
      </c>
      <c r="L162" s="391">
        <v>26.04</v>
      </c>
      <c r="M162" s="392">
        <f t="shared" si="10"/>
        <v>137.02000000000001</v>
      </c>
      <c r="N162" s="388">
        <v>0</v>
      </c>
      <c r="O162" s="388">
        <v>0</v>
      </c>
      <c r="P162" s="388">
        <f t="shared" si="11"/>
        <v>0</v>
      </c>
      <c r="Q162" s="388">
        <v>298.32</v>
      </c>
      <c r="R162" s="391">
        <v>78.12</v>
      </c>
      <c r="S162" s="388">
        <f t="shared" si="12"/>
        <v>220.2</v>
      </c>
      <c r="T162" s="388">
        <v>0</v>
      </c>
      <c r="U162" s="388">
        <v>0</v>
      </c>
      <c r="V162" s="388">
        <f t="shared" si="13"/>
        <v>0</v>
      </c>
      <c r="W162" s="409"/>
      <c r="X162" s="388">
        <v>0</v>
      </c>
      <c r="Y162" s="393">
        <v>0</v>
      </c>
      <c r="Z162" s="393">
        <v>0</v>
      </c>
      <c r="AA162" s="410"/>
      <c r="AB162" s="393">
        <f t="shared" si="14"/>
        <v>514.02</v>
      </c>
    </row>
    <row r="163" spans="1:28" ht="42">
      <c r="A163" s="381" t="s">
        <v>406</v>
      </c>
      <c r="B163" s="382" t="s">
        <v>407</v>
      </c>
      <c r="C163" s="383">
        <v>4454849420</v>
      </c>
      <c r="D163" s="384" t="s">
        <v>591</v>
      </c>
      <c r="E163" s="396" t="s">
        <v>423</v>
      </c>
      <c r="F163" s="386" t="s">
        <v>592</v>
      </c>
      <c r="G163" s="387" t="s">
        <v>1075</v>
      </c>
      <c r="H163" s="388">
        <v>0</v>
      </c>
      <c r="I163" s="389">
        <v>184.32</v>
      </c>
      <c r="J163" s="388">
        <v>0</v>
      </c>
      <c r="K163" s="390">
        <v>163.06</v>
      </c>
      <c r="L163" s="391">
        <v>35.75</v>
      </c>
      <c r="M163" s="392">
        <f t="shared" si="10"/>
        <v>127.31</v>
      </c>
      <c r="N163" s="388">
        <v>0</v>
      </c>
      <c r="O163" s="388">
        <v>0</v>
      </c>
      <c r="P163" s="388">
        <f t="shared" si="11"/>
        <v>0</v>
      </c>
      <c r="Q163" s="388">
        <v>377.88</v>
      </c>
      <c r="R163" s="391">
        <v>107.26</v>
      </c>
      <c r="S163" s="388">
        <f t="shared" si="12"/>
        <v>270.62</v>
      </c>
      <c r="T163" s="388">
        <v>0</v>
      </c>
      <c r="U163" s="388">
        <v>0</v>
      </c>
      <c r="V163" s="388">
        <f t="shared" si="13"/>
        <v>0</v>
      </c>
      <c r="W163" s="409"/>
      <c r="X163" s="388">
        <v>0</v>
      </c>
      <c r="Y163" s="393">
        <v>0</v>
      </c>
      <c r="Z163" s="393">
        <v>0</v>
      </c>
      <c r="AA163" s="410"/>
      <c r="AB163" s="393">
        <f t="shared" si="14"/>
        <v>582.25</v>
      </c>
    </row>
    <row r="164" spans="1:28" ht="42">
      <c r="A164" s="381" t="s">
        <v>406</v>
      </c>
      <c r="B164" s="382" t="s">
        <v>407</v>
      </c>
      <c r="C164" s="396" t="s">
        <v>593</v>
      </c>
      <c r="D164" s="414" t="s">
        <v>594</v>
      </c>
      <c r="E164" s="385">
        <v>2</v>
      </c>
      <c r="F164" s="401">
        <v>322205</v>
      </c>
      <c r="G164" s="387" t="s">
        <v>1075</v>
      </c>
      <c r="H164" s="388">
        <v>0</v>
      </c>
      <c r="I164" s="389">
        <v>152.1</v>
      </c>
      <c r="J164" s="388">
        <v>0</v>
      </c>
      <c r="K164" s="390">
        <v>163.06</v>
      </c>
      <c r="L164" s="391">
        <v>27.99</v>
      </c>
      <c r="M164" s="392">
        <f t="shared" si="10"/>
        <v>135.07</v>
      </c>
      <c r="N164" s="388">
        <v>0</v>
      </c>
      <c r="O164" s="388">
        <v>0</v>
      </c>
      <c r="P164" s="388">
        <f t="shared" si="11"/>
        <v>0</v>
      </c>
      <c r="Q164" s="388">
        <v>126.1</v>
      </c>
      <c r="R164" s="391">
        <v>83.97</v>
      </c>
      <c r="S164" s="388">
        <f t="shared" si="12"/>
        <v>42.129999999999995</v>
      </c>
      <c r="T164" s="388">
        <v>0</v>
      </c>
      <c r="U164" s="388">
        <v>0</v>
      </c>
      <c r="V164" s="388">
        <f t="shared" si="13"/>
        <v>0</v>
      </c>
      <c r="W164" s="409"/>
      <c r="X164" s="388">
        <v>0</v>
      </c>
      <c r="Y164" s="393">
        <v>0</v>
      </c>
      <c r="Z164" s="393">
        <v>0</v>
      </c>
      <c r="AA164" s="410"/>
      <c r="AB164" s="393">
        <f t="shared" si="14"/>
        <v>329.29999999999995</v>
      </c>
    </row>
    <row r="165" spans="1:28" ht="42">
      <c r="A165" s="381" t="s">
        <v>406</v>
      </c>
      <c r="B165" s="382" t="s">
        <v>407</v>
      </c>
      <c r="C165" s="396" t="s">
        <v>595</v>
      </c>
      <c r="D165" s="414" t="s">
        <v>596</v>
      </c>
      <c r="E165" s="385">
        <v>2</v>
      </c>
      <c r="F165" s="401">
        <v>322205</v>
      </c>
      <c r="G165" s="387" t="s">
        <v>1075</v>
      </c>
      <c r="H165" s="388">
        <v>0</v>
      </c>
      <c r="I165" s="411">
        <v>133.99</v>
      </c>
      <c r="J165" s="388">
        <v>0</v>
      </c>
      <c r="K165" s="390">
        <v>163.06</v>
      </c>
      <c r="L165" s="391">
        <v>27.99</v>
      </c>
      <c r="M165" s="392">
        <f t="shared" si="10"/>
        <v>135.07</v>
      </c>
      <c r="N165" s="388">
        <v>0</v>
      </c>
      <c r="O165" s="388">
        <v>0</v>
      </c>
      <c r="P165" s="388">
        <f t="shared" si="11"/>
        <v>0</v>
      </c>
      <c r="Q165" s="388">
        <v>172.23</v>
      </c>
      <c r="R165" s="388">
        <v>83.97</v>
      </c>
      <c r="S165" s="388">
        <f t="shared" si="12"/>
        <v>88.259999999999991</v>
      </c>
      <c r="T165" s="388">
        <v>0</v>
      </c>
      <c r="U165" s="388">
        <v>0</v>
      </c>
      <c r="V165" s="388">
        <f t="shared" si="13"/>
        <v>0</v>
      </c>
      <c r="W165" s="409"/>
      <c r="X165" s="388">
        <v>0</v>
      </c>
      <c r="Y165" s="393">
        <v>0</v>
      </c>
      <c r="Z165" s="393">
        <v>0</v>
      </c>
      <c r="AA165" s="410"/>
      <c r="AB165" s="393">
        <f t="shared" si="14"/>
        <v>357.32</v>
      </c>
    </row>
    <row r="166" spans="1:28" ht="42">
      <c r="A166" s="381" t="s">
        <v>406</v>
      </c>
      <c r="B166" s="382" t="s">
        <v>407</v>
      </c>
      <c r="C166" s="396" t="s">
        <v>597</v>
      </c>
      <c r="D166" s="414" t="s">
        <v>598</v>
      </c>
      <c r="E166" s="385">
        <v>2</v>
      </c>
      <c r="F166" s="401">
        <v>223405</v>
      </c>
      <c r="G166" s="387" t="s">
        <v>1075</v>
      </c>
      <c r="H166" s="388">
        <v>0</v>
      </c>
      <c r="I166" s="411">
        <v>472.71</v>
      </c>
      <c r="J166" s="388">
        <v>0</v>
      </c>
      <c r="K166" s="390">
        <v>163.06</v>
      </c>
      <c r="L166" s="391">
        <v>5.61</v>
      </c>
      <c r="M166" s="392">
        <f t="shared" si="10"/>
        <v>157.44999999999999</v>
      </c>
      <c r="N166" s="388">
        <v>0</v>
      </c>
      <c r="O166" s="388">
        <v>0</v>
      </c>
      <c r="P166" s="388">
        <f t="shared" si="11"/>
        <v>0</v>
      </c>
      <c r="Q166" s="391">
        <v>0</v>
      </c>
      <c r="R166" s="388">
        <v>0</v>
      </c>
      <c r="S166" s="388">
        <f t="shared" si="12"/>
        <v>0</v>
      </c>
      <c r="T166" s="388">
        <v>0</v>
      </c>
      <c r="U166" s="388">
        <v>0</v>
      </c>
      <c r="V166" s="388">
        <f t="shared" si="13"/>
        <v>0</v>
      </c>
      <c r="W166" s="409"/>
      <c r="X166" s="388">
        <v>0</v>
      </c>
      <c r="Y166" s="393">
        <v>0</v>
      </c>
      <c r="Z166" s="393">
        <v>0</v>
      </c>
      <c r="AA166" s="410"/>
      <c r="AB166" s="393">
        <f t="shared" si="14"/>
        <v>630.16</v>
      </c>
    </row>
    <row r="167" spans="1:28" ht="42">
      <c r="A167" s="381" t="s">
        <v>406</v>
      </c>
      <c r="B167" s="382" t="s">
        <v>407</v>
      </c>
      <c r="C167" s="396" t="s">
        <v>599</v>
      </c>
      <c r="D167" s="414" t="s">
        <v>600</v>
      </c>
      <c r="E167" s="385">
        <v>2</v>
      </c>
      <c r="F167" s="401">
        <v>322205</v>
      </c>
      <c r="G167" s="387" t="s">
        <v>1075</v>
      </c>
      <c r="H167" s="388">
        <v>0</v>
      </c>
      <c r="I167" s="411">
        <v>133.99</v>
      </c>
      <c r="J167" s="388">
        <v>0</v>
      </c>
      <c r="K167" s="390">
        <v>163.06</v>
      </c>
      <c r="L167" s="391">
        <v>27.99</v>
      </c>
      <c r="M167" s="392">
        <f t="shared" si="10"/>
        <v>135.07</v>
      </c>
      <c r="N167" s="388">
        <v>0</v>
      </c>
      <c r="O167" s="388">
        <v>0</v>
      </c>
      <c r="P167" s="388">
        <f t="shared" si="11"/>
        <v>0</v>
      </c>
      <c r="Q167" s="388">
        <v>344.46</v>
      </c>
      <c r="R167" s="388">
        <v>83.97</v>
      </c>
      <c r="S167" s="388">
        <f t="shared" si="12"/>
        <v>260.49</v>
      </c>
      <c r="T167" s="388">
        <v>0</v>
      </c>
      <c r="U167" s="388">
        <v>0</v>
      </c>
      <c r="V167" s="388">
        <f t="shared" si="13"/>
        <v>0</v>
      </c>
      <c r="W167" s="409"/>
      <c r="X167" s="388">
        <v>0</v>
      </c>
      <c r="Y167" s="393">
        <v>0</v>
      </c>
      <c r="Z167" s="393">
        <v>0</v>
      </c>
      <c r="AA167" s="410"/>
      <c r="AB167" s="393">
        <f t="shared" si="14"/>
        <v>529.54999999999995</v>
      </c>
    </row>
    <row r="168" spans="1:28">
      <c r="D168" s="415"/>
      <c r="L168" s="418"/>
      <c r="O168" s="418"/>
      <c r="Q168" s="419"/>
      <c r="R168" s="420"/>
    </row>
    <row r="169" spans="1:28">
      <c r="I169" s="423"/>
      <c r="K169" s="424"/>
      <c r="L169" s="425"/>
      <c r="M169" s="424"/>
      <c r="O169" s="418"/>
      <c r="P169" s="418"/>
      <c r="Q169" s="425"/>
      <c r="R169" s="426"/>
    </row>
    <row r="170" spans="1:28">
      <c r="K170" s="417"/>
      <c r="L170" s="418"/>
      <c r="Q170" s="418"/>
      <c r="R170" s="420"/>
    </row>
    <row r="171" spans="1:28">
      <c r="L171" s="418"/>
      <c r="P171" s="418"/>
      <c r="Q171" s="418"/>
    </row>
    <row r="172" spans="1:28">
      <c r="L172" s="418"/>
      <c r="Q172" s="418"/>
    </row>
    <row r="173" spans="1:28">
      <c r="L173" s="418"/>
      <c r="Q173" s="418"/>
    </row>
    <row r="174" spans="1:28">
      <c r="Q174" s="427"/>
    </row>
    <row r="175" spans="1:28">
      <c r="E175" s="380"/>
      <c r="F175" s="380"/>
      <c r="G175" s="380"/>
      <c r="H175" s="380"/>
      <c r="I175" s="428"/>
      <c r="J175" s="380"/>
      <c r="K175" s="380"/>
      <c r="L175" s="380"/>
      <c r="M175" s="380"/>
      <c r="N175" s="380"/>
      <c r="O175" s="380"/>
      <c r="P175" s="380"/>
      <c r="Q175" s="429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</row>
    <row r="176" spans="1:28">
      <c r="E176" s="380"/>
      <c r="F176" s="380"/>
      <c r="G176" s="380"/>
      <c r="H176" s="380"/>
      <c r="I176" s="428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</row>
    <row r="177" spans="9:17" s="380" customFormat="1">
      <c r="I177" s="428"/>
      <c r="Q177" s="430"/>
    </row>
    <row r="178" spans="9:17" s="380" customFormat="1">
      <c r="I178" s="428"/>
    </row>
    <row r="179" spans="9:17" s="380" customFormat="1">
      <c r="I179" s="428"/>
    </row>
    <row r="180" spans="9:17" s="380" customFormat="1">
      <c r="I180" s="428"/>
      <c r="Q180" s="420"/>
    </row>
    <row r="181" spans="9:17" s="380" customFormat="1">
      <c r="I181" s="428"/>
    </row>
    <row r="182" spans="9:17" s="380" customFormat="1">
      <c r="I182" s="428"/>
    </row>
    <row r="183" spans="9:17" s="380" customFormat="1">
      <c r="I183" s="428"/>
    </row>
    <row r="184" spans="9:17" s="380" customFormat="1">
      <c r="I184" s="428"/>
    </row>
    <row r="185" spans="9:17" s="380" customFormat="1">
      <c r="I185" s="428"/>
    </row>
    <row r="186" spans="9:17" s="380" customFormat="1">
      <c r="I186" s="428"/>
    </row>
    <row r="187" spans="9:17" s="380" customFormat="1">
      <c r="I187" s="428"/>
    </row>
    <row r="188" spans="9:17" s="380" customFormat="1">
      <c r="I188" s="428"/>
    </row>
    <row r="189" spans="9:17" s="380" customFormat="1">
      <c r="I189" s="428"/>
      <c r="P189" s="420"/>
    </row>
    <row r="190" spans="9:17" s="380" customFormat="1">
      <c r="I190" s="428"/>
      <c r="P190" s="420"/>
    </row>
    <row r="191" spans="9:17" s="380" customFormat="1">
      <c r="I191" s="428"/>
      <c r="P191" s="420"/>
    </row>
    <row r="192" spans="9:17" s="380" customFormat="1">
      <c r="I192" s="428"/>
      <c r="P192" s="420"/>
    </row>
    <row r="193" spans="9:16" s="380" customFormat="1">
      <c r="I193" s="428"/>
      <c r="P193" s="420"/>
    </row>
    <row r="194" spans="9:16" s="380" customFormat="1">
      <c r="I194" s="428"/>
    </row>
    <row r="195" spans="9:16" s="380" customFormat="1">
      <c r="I195" s="428"/>
      <c r="P195" s="420"/>
    </row>
    <row r="196" spans="9:16" s="380" customFormat="1">
      <c r="I196" s="428"/>
    </row>
    <row r="197" spans="9:16" s="380" customFormat="1">
      <c r="I197" s="428"/>
    </row>
    <row r="198" spans="9:16" s="380" customFormat="1">
      <c r="I198" s="428"/>
    </row>
    <row r="199" spans="9:16" s="380" customFormat="1">
      <c r="I199" s="428"/>
    </row>
    <row r="200" spans="9:16" s="380" customFormat="1">
      <c r="I200" s="428"/>
    </row>
    <row r="201" spans="9:16" s="380" customFormat="1">
      <c r="I201" s="428"/>
    </row>
    <row r="202" spans="9:16" s="380" customFormat="1">
      <c r="I202" s="428"/>
    </row>
    <row r="203" spans="9:16" s="380" customFormat="1">
      <c r="I203" s="428"/>
    </row>
    <row r="204" spans="9:16" s="380" customFormat="1">
      <c r="I204" s="428"/>
    </row>
    <row r="205" spans="9:16" s="380" customFormat="1">
      <c r="I205" s="428"/>
    </row>
    <row r="206" spans="9:16" s="380" customFormat="1">
      <c r="I206" s="428"/>
    </row>
    <row r="207" spans="9:16" s="380" customFormat="1">
      <c r="I207" s="428"/>
    </row>
    <row r="208" spans="9:16" s="380" customFormat="1">
      <c r="I208" s="428"/>
    </row>
    <row r="209" spans="9:9" s="380" customFormat="1">
      <c r="I209" s="428"/>
    </row>
    <row r="210" spans="9:9" s="380" customFormat="1">
      <c r="I210" s="428"/>
    </row>
    <row r="211" spans="9:9" s="380" customFormat="1">
      <c r="I211" s="428"/>
    </row>
    <row r="212" spans="9:9" s="380" customFormat="1">
      <c r="I212" s="428"/>
    </row>
    <row r="213" spans="9:9" s="380" customFormat="1">
      <c r="I213" s="428"/>
    </row>
    <row r="214" spans="9:9" s="380" customFormat="1">
      <c r="I214" s="428"/>
    </row>
    <row r="215" spans="9:9" s="380" customFormat="1">
      <c r="I215" s="428"/>
    </row>
    <row r="216" spans="9:9" s="380" customFormat="1">
      <c r="I216" s="428"/>
    </row>
    <row r="217" spans="9:9" s="380" customFormat="1">
      <c r="I217" s="428"/>
    </row>
    <row r="218" spans="9:9" s="380" customFormat="1">
      <c r="I218" s="428"/>
    </row>
    <row r="219" spans="9:9" s="380" customFormat="1">
      <c r="I219" s="428"/>
    </row>
    <row r="220" spans="9:9" s="380" customFormat="1">
      <c r="I220" s="428"/>
    </row>
    <row r="221" spans="9:9" s="380" customFormat="1">
      <c r="I221" s="428"/>
    </row>
    <row r="222" spans="9:9" s="380" customFormat="1">
      <c r="I222" s="428"/>
    </row>
    <row r="223" spans="9:9" s="380" customFormat="1">
      <c r="I223" s="428"/>
    </row>
    <row r="224" spans="9:9" s="380" customFormat="1">
      <c r="I224" s="428"/>
    </row>
    <row r="225" spans="9:9" s="380" customFormat="1">
      <c r="I225" s="428"/>
    </row>
    <row r="226" spans="9:9" s="380" customFormat="1">
      <c r="I226" s="428"/>
    </row>
    <row r="227" spans="9:9" s="380" customFormat="1">
      <c r="I227" s="428"/>
    </row>
    <row r="228" spans="9:9" s="380" customFormat="1">
      <c r="I228" s="428"/>
    </row>
    <row r="229" spans="9:9" s="380" customFormat="1">
      <c r="I229" s="428"/>
    </row>
    <row r="230" spans="9:9" s="380" customFormat="1">
      <c r="I230" s="428"/>
    </row>
    <row r="231" spans="9:9" s="380" customFormat="1">
      <c r="I231" s="428"/>
    </row>
    <row r="232" spans="9:9" s="380" customFormat="1">
      <c r="I232" s="428"/>
    </row>
    <row r="233" spans="9:9" s="380" customFormat="1">
      <c r="I233" s="428"/>
    </row>
    <row r="234" spans="9:9" s="380" customFormat="1">
      <c r="I234" s="428"/>
    </row>
    <row r="235" spans="9:9" s="380" customFormat="1">
      <c r="I235" s="428"/>
    </row>
    <row r="256" spans="9:9" s="380" customFormat="1">
      <c r="I256" s="428"/>
    </row>
  </sheetData>
  <protectedRanges>
    <protectedRange sqref="B2:B22" name="Intervalo2_1_1_1_1_1"/>
    <protectedRange sqref="D8:D9" name="Intervalo1_2_1_2_1_1_1"/>
    <protectedRange sqref="B23:B167" name="Intervalo2_1_1_1_1_1_21"/>
  </protectedRanges>
  <printOptions horizontalCentered="1" verticalCentered="1"/>
  <pageMargins left="0.19685039370078741" right="0.19685039370078741" top="0.59055118110236227" bottom="0.59055118110236227" header="0" footer="0"/>
  <pageSetup paperSize="9" scale="2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TC995"/>
  <sheetViews>
    <sheetView topLeftCell="E88" zoomScale="69" zoomScaleNormal="69" workbookViewId="0">
      <selection activeCell="E89" sqref="A89:XFD90"/>
    </sheetView>
  </sheetViews>
  <sheetFormatPr defaultRowHeight="15" customHeight="1"/>
  <cols>
    <col min="1" max="1" width="30.140625" style="557" customWidth="1"/>
    <col min="2" max="2" width="64.5703125" bestFit="1" customWidth="1"/>
    <col min="3" max="3" width="26.42578125" customWidth="1"/>
    <col min="4" max="4" width="31" customWidth="1"/>
    <col min="5" max="5" width="76.5703125" style="559" bestFit="1" customWidth="1"/>
    <col min="6" max="7" width="13.28515625" customWidth="1"/>
    <col min="8" max="8" width="20.42578125" style="559" customWidth="1"/>
    <col min="9" max="9" width="17.28515625" customWidth="1"/>
    <col min="10" max="10" width="67.28515625" bestFit="1" customWidth="1"/>
    <col min="11" max="11" width="19.85546875" style="195" customWidth="1"/>
    <col min="12" max="12" width="18.5703125" customWidth="1"/>
    <col min="23" max="23" width="9.140625" customWidth="1"/>
  </cols>
  <sheetData>
    <row r="1" spans="1:161" ht="56.25">
      <c r="A1" s="565" t="s">
        <v>390</v>
      </c>
      <c r="B1" s="565" t="s">
        <v>391</v>
      </c>
      <c r="C1" s="565" t="s">
        <v>621</v>
      </c>
      <c r="D1" s="565" t="s">
        <v>622</v>
      </c>
      <c r="E1" s="565" t="s">
        <v>623</v>
      </c>
      <c r="F1" s="565" t="s">
        <v>624</v>
      </c>
      <c r="G1" s="566" t="s">
        <v>625</v>
      </c>
      <c r="H1" s="566" t="s">
        <v>626</v>
      </c>
      <c r="I1" s="567" t="s">
        <v>627</v>
      </c>
      <c r="J1" s="568" t="s">
        <v>628</v>
      </c>
      <c r="K1" s="567" t="s">
        <v>629</v>
      </c>
      <c r="L1" s="569" t="s">
        <v>630</v>
      </c>
      <c r="M1" s="144"/>
    </row>
    <row r="2" spans="1:161" s="540" customFormat="1" ht="37.5">
      <c r="A2" s="585" t="s">
        <v>406</v>
      </c>
      <c r="B2" s="570" t="s">
        <v>407</v>
      </c>
      <c r="C2" s="586" t="s">
        <v>381</v>
      </c>
      <c r="D2" s="586" t="s">
        <v>1303</v>
      </c>
      <c r="E2" s="587" t="s">
        <v>649</v>
      </c>
      <c r="F2" s="588" t="s">
        <v>634</v>
      </c>
      <c r="G2" s="589" t="s">
        <v>635</v>
      </c>
      <c r="H2" s="586" t="s">
        <v>1090</v>
      </c>
      <c r="I2" s="586" t="s">
        <v>1091</v>
      </c>
      <c r="J2" s="590" t="s">
        <v>1092</v>
      </c>
      <c r="K2" s="591" t="s">
        <v>680</v>
      </c>
      <c r="L2" s="592">
        <v>2193.65</v>
      </c>
      <c r="M2" s="539"/>
    </row>
    <row r="3" spans="1:161" s="540" customFormat="1" ht="37.5">
      <c r="A3" s="585" t="s">
        <v>406</v>
      </c>
      <c r="B3" s="570" t="s">
        <v>407</v>
      </c>
      <c r="C3" s="593" t="s">
        <v>381</v>
      </c>
      <c r="D3" s="586" t="s">
        <v>650</v>
      </c>
      <c r="E3" s="587" t="s">
        <v>651</v>
      </c>
      <c r="F3" s="588" t="s">
        <v>634</v>
      </c>
      <c r="G3" s="589" t="s">
        <v>635</v>
      </c>
      <c r="H3" s="580" t="s">
        <v>1093</v>
      </c>
      <c r="I3" s="580" t="s">
        <v>1094</v>
      </c>
      <c r="J3" s="594" t="s">
        <v>1095</v>
      </c>
      <c r="K3" s="571">
        <v>2611606</v>
      </c>
      <c r="L3" s="592">
        <v>4894.2</v>
      </c>
      <c r="M3" s="539"/>
    </row>
    <row r="4" spans="1:161" s="540" customFormat="1" ht="37.5">
      <c r="A4" s="585" t="s">
        <v>406</v>
      </c>
      <c r="B4" s="570" t="s">
        <v>407</v>
      </c>
      <c r="C4" s="585" t="s">
        <v>297</v>
      </c>
      <c r="D4" s="586" t="s">
        <v>650</v>
      </c>
      <c r="E4" s="588" t="s">
        <v>651</v>
      </c>
      <c r="F4" s="588" t="s">
        <v>634</v>
      </c>
      <c r="G4" s="589" t="s">
        <v>635</v>
      </c>
      <c r="H4" s="580" t="s">
        <v>1096</v>
      </c>
      <c r="I4" s="580" t="s">
        <v>1094</v>
      </c>
      <c r="J4" s="594" t="s">
        <v>1097</v>
      </c>
      <c r="K4" s="571">
        <v>2611606</v>
      </c>
      <c r="L4" s="592">
        <v>1404.69</v>
      </c>
      <c r="M4" s="539"/>
    </row>
    <row r="5" spans="1:161" s="540" customFormat="1" ht="37.5">
      <c r="A5" s="585" t="s">
        <v>406</v>
      </c>
      <c r="B5" s="570" t="s">
        <v>407</v>
      </c>
      <c r="C5" s="585" t="s">
        <v>631</v>
      </c>
      <c r="D5" s="572" t="s">
        <v>1098</v>
      </c>
      <c r="E5" s="588" t="s">
        <v>1099</v>
      </c>
      <c r="F5" s="580" t="s">
        <v>634</v>
      </c>
      <c r="G5" s="589" t="s">
        <v>635</v>
      </c>
      <c r="H5" s="580" t="s">
        <v>1100</v>
      </c>
      <c r="I5" s="580" t="s">
        <v>1101</v>
      </c>
      <c r="J5" s="594" t="s">
        <v>1102</v>
      </c>
      <c r="K5" s="571">
        <v>2611606</v>
      </c>
      <c r="L5" s="592">
        <v>265</v>
      </c>
      <c r="M5" s="539"/>
    </row>
    <row r="6" spans="1:161" s="540" customFormat="1" ht="37.5">
      <c r="A6" s="585" t="s">
        <v>406</v>
      </c>
      <c r="B6" s="570" t="s">
        <v>407</v>
      </c>
      <c r="C6" s="585" t="s">
        <v>631</v>
      </c>
      <c r="D6" s="572" t="s">
        <v>1103</v>
      </c>
      <c r="E6" s="588" t="s">
        <v>1104</v>
      </c>
      <c r="F6" s="588" t="s">
        <v>634</v>
      </c>
      <c r="G6" s="589" t="s">
        <v>635</v>
      </c>
      <c r="H6" s="580" t="s">
        <v>1105</v>
      </c>
      <c r="I6" s="580" t="s">
        <v>1101</v>
      </c>
      <c r="J6" s="594" t="s">
        <v>1106</v>
      </c>
      <c r="K6" s="571">
        <v>2611606</v>
      </c>
      <c r="L6" s="592">
        <v>124.5</v>
      </c>
      <c r="M6" s="539"/>
    </row>
    <row r="7" spans="1:161" s="540" customFormat="1" ht="37.5">
      <c r="A7" s="585" t="s">
        <v>406</v>
      </c>
      <c r="B7" s="570" t="s">
        <v>407</v>
      </c>
      <c r="C7" s="585" t="s">
        <v>631</v>
      </c>
      <c r="D7" s="572" t="s">
        <v>1107</v>
      </c>
      <c r="E7" s="588" t="s">
        <v>1108</v>
      </c>
      <c r="F7" s="588" t="s">
        <v>634</v>
      </c>
      <c r="G7" s="589" t="s">
        <v>635</v>
      </c>
      <c r="H7" s="580" t="s">
        <v>1109</v>
      </c>
      <c r="I7" s="580" t="s">
        <v>1110</v>
      </c>
      <c r="J7" s="594" t="s">
        <v>1111</v>
      </c>
      <c r="K7" s="571">
        <v>2611606</v>
      </c>
      <c r="L7" s="592">
        <v>600</v>
      </c>
      <c r="M7" s="539"/>
    </row>
    <row r="8" spans="1:161" s="540" customFormat="1" ht="37.5">
      <c r="A8" s="585" t="s">
        <v>406</v>
      </c>
      <c r="B8" s="570" t="s">
        <v>407</v>
      </c>
      <c r="C8" s="585" t="s">
        <v>364</v>
      </c>
      <c r="D8" s="572" t="s">
        <v>640</v>
      </c>
      <c r="E8" s="588" t="s">
        <v>641</v>
      </c>
      <c r="F8" s="588" t="s">
        <v>634</v>
      </c>
      <c r="G8" s="589" t="s">
        <v>635</v>
      </c>
      <c r="H8" s="580" t="s">
        <v>1112</v>
      </c>
      <c r="I8" s="580" t="s">
        <v>1113</v>
      </c>
      <c r="J8" s="594" t="s">
        <v>1114</v>
      </c>
      <c r="K8" s="571">
        <v>2602902</v>
      </c>
      <c r="L8" s="592">
        <v>2845.13</v>
      </c>
      <c r="M8" s="539"/>
    </row>
    <row r="9" spans="1:161" s="540" customFormat="1" ht="37.5">
      <c r="A9" s="585" t="s">
        <v>406</v>
      </c>
      <c r="B9" s="570" t="s">
        <v>407</v>
      </c>
      <c r="C9" s="586" t="s">
        <v>364</v>
      </c>
      <c r="D9" s="586" t="s">
        <v>728</v>
      </c>
      <c r="E9" s="587" t="s">
        <v>729</v>
      </c>
      <c r="F9" s="587" t="s">
        <v>634</v>
      </c>
      <c r="G9" s="589" t="s">
        <v>635</v>
      </c>
      <c r="H9" s="580" t="s">
        <v>1115</v>
      </c>
      <c r="I9" s="580" t="s">
        <v>1116</v>
      </c>
      <c r="J9" s="594" t="s">
        <v>1117</v>
      </c>
      <c r="K9" s="573">
        <v>2610707</v>
      </c>
      <c r="L9" s="592">
        <v>5540.6</v>
      </c>
      <c r="M9" s="539"/>
    </row>
    <row r="10" spans="1:161" s="540" customFormat="1" ht="37.5">
      <c r="A10" s="585" t="s">
        <v>406</v>
      </c>
      <c r="B10" s="570" t="s">
        <v>407</v>
      </c>
      <c r="C10" s="585" t="s">
        <v>631</v>
      </c>
      <c r="D10" s="595" t="s">
        <v>1118</v>
      </c>
      <c r="E10" s="596" t="s">
        <v>1119</v>
      </c>
      <c r="F10" s="588" t="s">
        <v>634</v>
      </c>
      <c r="G10" s="589" t="s">
        <v>635</v>
      </c>
      <c r="H10" s="580" t="s">
        <v>1120</v>
      </c>
      <c r="I10" s="580" t="s">
        <v>1113</v>
      </c>
      <c r="J10" s="594" t="s">
        <v>1121</v>
      </c>
      <c r="K10" s="574">
        <v>2504009</v>
      </c>
      <c r="L10" s="592">
        <v>2679.74</v>
      </c>
      <c r="M10" s="539"/>
    </row>
    <row r="11" spans="1:161" s="540" customFormat="1" ht="37.5">
      <c r="A11" s="585" t="s">
        <v>406</v>
      </c>
      <c r="B11" s="570" t="s">
        <v>407</v>
      </c>
      <c r="C11" s="586" t="s">
        <v>631</v>
      </c>
      <c r="D11" s="586" t="s">
        <v>642</v>
      </c>
      <c r="E11" s="597" t="s">
        <v>1122</v>
      </c>
      <c r="F11" s="587" t="s">
        <v>634</v>
      </c>
      <c r="G11" s="587" t="s">
        <v>635</v>
      </c>
      <c r="H11" s="597">
        <v>311958</v>
      </c>
      <c r="I11" s="598">
        <v>45001</v>
      </c>
      <c r="J11" s="594" t="s">
        <v>1123</v>
      </c>
      <c r="K11" s="573">
        <v>2611606</v>
      </c>
      <c r="L11" s="592">
        <v>310.32</v>
      </c>
      <c r="M11" s="539"/>
    </row>
    <row r="12" spans="1:161" s="540" customFormat="1" ht="37.5">
      <c r="A12" s="585" t="s">
        <v>406</v>
      </c>
      <c r="B12" s="570" t="s">
        <v>407</v>
      </c>
      <c r="C12" s="586" t="s">
        <v>631</v>
      </c>
      <c r="D12" s="586" t="s">
        <v>728</v>
      </c>
      <c r="E12" s="587" t="s">
        <v>729</v>
      </c>
      <c r="F12" s="588" t="s">
        <v>634</v>
      </c>
      <c r="G12" s="589" t="s">
        <v>635</v>
      </c>
      <c r="H12" s="586" t="s">
        <v>1124</v>
      </c>
      <c r="I12" s="586" t="s">
        <v>1101</v>
      </c>
      <c r="J12" s="590" t="s">
        <v>1125</v>
      </c>
      <c r="K12" s="591" t="s">
        <v>730</v>
      </c>
      <c r="L12" s="592">
        <v>1524.82</v>
      </c>
      <c r="M12" s="539"/>
      <c r="FE12" s="541"/>
    </row>
    <row r="13" spans="1:161" s="540" customFormat="1" ht="37.5">
      <c r="A13" s="585" t="s">
        <v>406</v>
      </c>
      <c r="B13" s="570" t="s">
        <v>407</v>
      </c>
      <c r="C13" s="599" t="s">
        <v>364</v>
      </c>
      <c r="D13" s="593" t="s">
        <v>638</v>
      </c>
      <c r="E13" s="600" t="s">
        <v>639</v>
      </c>
      <c r="F13" s="589" t="s">
        <v>634</v>
      </c>
      <c r="G13" s="589" t="s">
        <v>635</v>
      </c>
      <c r="H13" s="580" t="s">
        <v>1126</v>
      </c>
      <c r="I13" s="580" t="s">
        <v>1127</v>
      </c>
      <c r="J13" s="594" t="s">
        <v>1128</v>
      </c>
      <c r="K13" s="571">
        <v>4314902</v>
      </c>
      <c r="L13" s="592">
        <v>10381.02</v>
      </c>
      <c r="M13" s="539"/>
    </row>
    <row r="14" spans="1:161" s="540" customFormat="1" ht="37.5">
      <c r="A14" s="585" t="s">
        <v>406</v>
      </c>
      <c r="B14" s="570" t="s">
        <v>407</v>
      </c>
      <c r="C14" s="580" t="s">
        <v>631</v>
      </c>
      <c r="D14" s="572" t="s">
        <v>637</v>
      </c>
      <c r="E14" s="588" t="s">
        <v>633</v>
      </c>
      <c r="F14" s="589" t="s">
        <v>634</v>
      </c>
      <c r="G14" s="589" t="s">
        <v>635</v>
      </c>
      <c r="H14" s="580" t="s">
        <v>1129</v>
      </c>
      <c r="I14" s="580" t="s">
        <v>1130</v>
      </c>
      <c r="J14" s="594" t="s">
        <v>1131</v>
      </c>
      <c r="K14" s="571">
        <v>2611606</v>
      </c>
      <c r="L14" s="592">
        <v>1862.13</v>
      </c>
      <c r="M14" s="539"/>
    </row>
    <row r="15" spans="1:161" s="540" customFormat="1" ht="16.5" customHeight="1">
      <c r="A15" s="585" t="s">
        <v>406</v>
      </c>
      <c r="B15" s="570" t="s">
        <v>407</v>
      </c>
      <c r="C15" s="593" t="s">
        <v>631</v>
      </c>
      <c r="D15" s="593" t="s">
        <v>728</v>
      </c>
      <c r="E15" s="600" t="s">
        <v>729</v>
      </c>
      <c r="F15" s="589" t="s">
        <v>634</v>
      </c>
      <c r="G15" s="589" t="s">
        <v>635</v>
      </c>
      <c r="H15" s="580" t="s">
        <v>1132</v>
      </c>
      <c r="I15" s="580" t="s">
        <v>1133</v>
      </c>
      <c r="J15" s="601" t="s">
        <v>1134</v>
      </c>
      <c r="K15" s="571">
        <v>2610707</v>
      </c>
      <c r="L15" s="592">
        <v>308.88</v>
      </c>
      <c r="M15" s="539"/>
    </row>
    <row r="16" spans="1:161" s="543" customFormat="1" ht="37.5">
      <c r="A16" s="585" t="s">
        <v>406</v>
      </c>
      <c r="B16" s="570" t="s">
        <v>407</v>
      </c>
      <c r="C16" s="593" t="s">
        <v>631</v>
      </c>
      <c r="D16" s="593" t="s">
        <v>632</v>
      </c>
      <c r="E16" s="600" t="s">
        <v>633</v>
      </c>
      <c r="F16" s="589" t="s">
        <v>634</v>
      </c>
      <c r="G16" s="589" t="s">
        <v>635</v>
      </c>
      <c r="H16" s="580" t="s">
        <v>1135</v>
      </c>
      <c r="I16" s="580" t="s">
        <v>1130</v>
      </c>
      <c r="J16" s="594" t="s">
        <v>1136</v>
      </c>
      <c r="K16" s="571">
        <v>2611606</v>
      </c>
      <c r="L16" s="592">
        <v>1485.73</v>
      </c>
      <c r="M16" s="542"/>
    </row>
    <row r="17" spans="1:523" s="543" customFormat="1" ht="37.5">
      <c r="A17" s="585" t="s">
        <v>406</v>
      </c>
      <c r="B17" s="570" t="s">
        <v>407</v>
      </c>
      <c r="C17" s="580" t="s">
        <v>631</v>
      </c>
      <c r="D17" s="580" t="s">
        <v>644</v>
      </c>
      <c r="E17" s="588" t="s">
        <v>645</v>
      </c>
      <c r="F17" s="589" t="s">
        <v>634</v>
      </c>
      <c r="G17" s="589" t="s">
        <v>635</v>
      </c>
      <c r="H17" s="586" t="s">
        <v>1137</v>
      </c>
      <c r="I17" s="586" t="s">
        <v>1130</v>
      </c>
      <c r="J17" s="590" t="s">
        <v>1138</v>
      </c>
      <c r="K17" s="575">
        <v>2603454</v>
      </c>
      <c r="L17" s="592">
        <v>1529</v>
      </c>
      <c r="M17" s="542"/>
    </row>
    <row r="18" spans="1:523" s="543" customFormat="1" ht="37.5">
      <c r="A18" s="585" t="s">
        <v>406</v>
      </c>
      <c r="B18" s="570" t="s">
        <v>407</v>
      </c>
      <c r="C18" s="586" t="s">
        <v>364</v>
      </c>
      <c r="D18" s="586" t="s">
        <v>640</v>
      </c>
      <c r="E18" s="597" t="s">
        <v>641</v>
      </c>
      <c r="F18" s="587" t="s">
        <v>634</v>
      </c>
      <c r="G18" s="587" t="s">
        <v>635</v>
      </c>
      <c r="H18" s="597">
        <v>11636</v>
      </c>
      <c r="I18" s="598">
        <v>45044</v>
      </c>
      <c r="J18" s="594" t="s">
        <v>1139</v>
      </c>
      <c r="K18" s="574">
        <v>2602902</v>
      </c>
      <c r="L18" s="592">
        <v>2941.6</v>
      </c>
      <c r="M18" s="542"/>
    </row>
    <row r="19" spans="1:523" s="540" customFormat="1" ht="37.5">
      <c r="A19" s="585" t="s">
        <v>406</v>
      </c>
      <c r="B19" s="570" t="s">
        <v>407</v>
      </c>
      <c r="C19" s="586" t="s">
        <v>631</v>
      </c>
      <c r="D19" s="586" t="s">
        <v>728</v>
      </c>
      <c r="E19" s="587" t="s">
        <v>729</v>
      </c>
      <c r="F19" s="588" t="s">
        <v>634</v>
      </c>
      <c r="G19" s="589" t="s">
        <v>635</v>
      </c>
      <c r="H19" s="580" t="s">
        <v>1140</v>
      </c>
      <c r="I19" s="580" t="s">
        <v>1130</v>
      </c>
      <c r="J19" s="594" t="s">
        <v>1141</v>
      </c>
      <c r="K19" s="573">
        <v>2610707</v>
      </c>
      <c r="L19" s="592">
        <v>237.6</v>
      </c>
      <c r="M19" s="539"/>
    </row>
    <row r="20" spans="1:523" s="540" customFormat="1" ht="37.5">
      <c r="A20" s="585" t="s">
        <v>406</v>
      </c>
      <c r="B20" s="570" t="s">
        <v>407</v>
      </c>
      <c r="C20" s="580" t="s">
        <v>631</v>
      </c>
      <c r="D20" s="580" t="s">
        <v>1118</v>
      </c>
      <c r="E20" s="588" t="s">
        <v>1119</v>
      </c>
      <c r="F20" s="589" t="s">
        <v>634</v>
      </c>
      <c r="G20" s="589" t="s">
        <v>635</v>
      </c>
      <c r="H20" s="586" t="s">
        <v>1142</v>
      </c>
      <c r="I20" s="586" t="s">
        <v>1143</v>
      </c>
      <c r="J20" s="590" t="s">
        <v>1144</v>
      </c>
      <c r="K20" s="602">
        <v>2504009</v>
      </c>
      <c r="L20" s="592">
        <v>408.14</v>
      </c>
      <c r="M20" s="539"/>
    </row>
    <row r="21" spans="1:523" s="540" customFormat="1" ht="37.5">
      <c r="A21" s="585" t="s">
        <v>406</v>
      </c>
      <c r="B21" s="570" t="s">
        <v>407</v>
      </c>
      <c r="C21" s="580" t="s">
        <v>364</v>
      </c>
      <c r="D21" s="580" t="s">
        <v>637</v>
      </c>
      <c r="E21" s="588" t="s">
        <v>633</v>
      </c>
      <c r="F21" s="589" t="s">
        <v>634</v>
      </c>
      <c r="G21" s="589" t="s">
        <v>635</v>
      </c>
      <c r="H21" s="580" t="s">
        <v>1145</v>
      </c>
      <c r="I21" s="580" t="s">
        <v>1143</v>
      </c>
      <c r="J21" s="594" t="s">
        <v>1146</v>
      </c>
      <c r="K21" s="575">
        <v>2611606</v>
      </c>
      <c r="L21" s="592">
        <v>1454.59</v>
      </c>
      <c r="M21" s="539"/>
    </row>
    <row r="22" spans="1:523" s="545" customFormat="1" ht="37.5">
      <c r="A22" s="585" t="s">
        <v>406</v>
      </c>
      <c r="B22" s="570" t="s">
        <v>407</v>
      </c>
      <c r="C22" s="580" t="s">
        <v>364</v>
      </c>
      <c r="D22" s="580" t="s">
        <v>726</v>
      </c>
      <c r="E22" s="588" t="s">
        <v>727</v>
      </c>
      <c r="F22" s="589" t="s">
        <v>634</v>
      </c>
      <c r="G22" s="589" t="s">
        <v>635</v>
      </c>
      <c r="H22" s="580" t="s">
        <v>1147</v>
      </c>
      <c r="I22" s="580" t="s">
        <v>1143</v>
      </c>
      <c r="J22" s="594" t="s">
        <v>1148</v>
      </c>
      <c r="K22" s="573">
        <v>2607901</v>
      </c>
      <c r="L22" s="592">
        <v>1955.83</v>
      </c>
      <c r="M22" s="539"/>
      <c r="N22" s="544"/>
      <c r="O22" s="544"/>
      <c r="P22" s="544"/>
      <c r="Q22" s="544"/>
      <c r="R22" s="544"/>
      <c r="S22" s="544"/>
      <c r="T22" s="544"/>
      <c r="U22" s="544"/>
      <c r="V22" s="544"/>
      <c r="W22" s="544"/>
      <c r="X22" s="544"/>
      <c r="Y22" s="544"/>
      <c r="Z22" s="544"/>
      <c r="AA22" s="544"/>
      <c r="AB22" s="544"/>
      <c r="AC22" s="544"/>
      <c r="AD22" s="544"/>
      <c r="AE22" s="544"/>
      <c r="AF22" s="544"/>
      <c r="AG22" s="544"/>
      <c r="AH22" s="544"/>
      <c r="AI22" s="544"/>
      <c r="AJ22" s="544"/>
      <c r="AK22" s="544"/>
      <c r="AL22" s="544"/>
      <c r="AM22" s="544"/>
      <c r="AN22" s="544"/>
      <c r="AO22" s="544"/>
      <c r="AP22" s="544"/>
      <c r="AQ22" s="544"/>
      <c r="AR22" s="544"/>
      <c r="AS22" s="544"/>
      <c r="AT22" s="544"/>
      <c r="AU22" s="544"/>
      <c r="AV22" s="544"/>
      <c r="AW22" s="544"/>
      <c r="AX22" s="544"/>
      <c r="AY22" s="544"/>
      <c r="AZ22" s="544"/>
      <c r="BA22" s="544"/>
      <c r="BB22" s="544"/>
      <c r="BC22" s="544"/>
      <c r="BD22" s="544"/>
      <c r="BE22" s="544"/>
      <c r="BF22" s="544"/>
      <c r="BG22" s="544"/>
      <c r="BH22" s="544"/>
      <c r="BI22" s="544"/>
      <c r="BJ22" s="544"/>
      <c r="BK22" s="544"/>
      <c r="BL22" s="544"/>
      <c r="BM22" s="544"/>
      <c r="BN22" s="544"/>
      <c r="BO22" s="544"/>
      <c r="BP22" s="544"/>
      <c r="BQ22" s="544"/>
      <c r="BR22" s="544"/>
      <c r="BS22" s="544"/>
      <c r="BT22" s="544"/>
      <c r="BU22" s="544"/>
      <c r="BV22" s="544"/>
      <c r="BW22" s="544"/>
      <c r="BX22" s="544"/>
      <c r="BY22" s="544"/>
      <c r="BZ22" s="544"/>
      <c r="CA22" s="544"/>
      <c r="CB22" s="544"/>
      <c r="CC22" s="544"/>
      <c r="CD22" s="544"/>
      <c r="CE22" s="544"/>
      <c r="CF22" s="544"/>
      <c r="CG22" s="544"/>
      <c r="CH22" s="544"/>
      <c r="CI22" s="544"/>
      <c r="CJ22" s="544"/>
      <c r="CK22" s="544"/>
      <c r="CL22" s="544"/>
      <c r="CM22" s="544"/>
      <c r="CN22" s="544"/>
      <c r="CO22" s="544"/>
      <c r="CP22" s="544"/>
      <c r="CQ22" s="544"/>
      <c r="CR22" s="544"/>
      <c r="CS22" s="544"/>
      <c r="CT22" s="544"/>
      <c r="CU22" s="544"/>
      <c r="CV22" s="544"/>
      <c r="CW22" s="544"/>
      <c r="CX22" s="544"/>
      <c r="CY22" s="544"/>
      <c r="CZ22" s="544"/>
      <c r="DA22" s="544"/>
      <c r="DB22" s="544"/>
      <c r="DC22" s="544"/>
      <c r="DD22" s="544"/>
      <c r="DE22" s="544"/>
      <c r="DF22" s="544"/>
      <c r="DG22" s="544"/>
      <c r="DH22" s="544"/>
      <c r="DI22" s="544"/>
      <c r="DJ22" s="544"/>
      <c r="DK22" s="544"/>
      <c r="DL22" s="544"/>
      <c r="DM22" s="544"/>
      <c r="DN22" s="544"/>
      <c r="DO22" s="544"/>
      <c r="DP22" s="544"/>
      <c r="DQ22" s="544"/>
      <c r="DR22" s="544"/>
      <c r="DS22" s="544"/>
      <c r="DT22" s="544"/>
      <c r="DU22" s="544"/>
      <c r="DV22" s="544"/>
      <c r="DW22" s="544"/>
      <c r="DX22" s="544"/>
      <c r="DY22" s="544"/>
      <c r="DZ22" s="544"/>
      <c r="EA22" s="544"/>
      <c r="EB22" s="544"/>
      <c r="EC22" s="544"/>
      <c r="ED22" s="544"/>
      <c r="EE22" s="544"/>
      <c r="EF22" s="544"/>
      <c r="EG22" s="544"/>
      <c r="EH22" s="544"/>
      <c r="EI22" s="544"/>
      <c r="EJ22" s="544"/>
      <c r="EK22" s="544"/>
      <c r="EL22" s="544"/>
      <c r="EM22" s="544"/>
      <c r="EN22" s="544"/>
      <c r="EO22" s="544"/>
      <c r="EP22" s="544"/>
      <c r="EQ22" s="544"/>
      <c r="ER22" s="544"/>
      <c r="ES22" s="544"/>
      <c r="ET22" s="544"/>
      <c r="EU22" s="544"/>
      <c r="EV22" s="544"/>
      <c r="EW22" s="544"/>
      <c r="EX22" s="544"/>
      <c r="EY22" s="544"/>
      <c r="EZ22" s="544"/>
      <c r="FA22" s="544"/>
      <c r="FB22" s="544"/>
      <c r="FC22" s="544"/>
      <c r="FD22" s="544"/>
      <c r="FE22" s="544"/>
      <c r="FF22" s="544"/>
      <c r="FG22" s="544"/>
      <c r="FH22" s="544"/>
      <c r="FI22" s="544"/>
      <c r="FJ22" s="544"/>
      <c r="FK22" s="544"/>
      <c r="FL22" s="544"/>
      <c r="FM22" s="544"/>
      <c r="FN22" s="544"/>
      <c r="FO22" s="544"/>
      <c r="FP22" s="544"/>
      <c r="FQ22" s="544"/>
      <c r="FR22" s="544"/>
      <c r="FS22" s="544"/>
      <c r="FT22" s="544"/>
      <c r="FU22" s="544"/>
      <c r="FV22" s="544"/>
      <c r="FW22" s="544"/>
      <c r="FX22" s="544"/>
      <c r="FY22" s="544"/>
      <c r="FZ22" s="544"/>
      <c r="GA22" s="544"/>
      <c r="GB22" s="544"/>
      <c r="GC22" s="544"/>
      <c r="GD22" s="544"/>
      <c r="GE22" s="544"/>
      <c r="GF22" s="544"/>
      <c r="GG22" s="544"/>
      <c r="GH22" s="544"/>
      <c r="GI22" s="544"/>
      <c r="GJ22" s="544"/>
      <c r="GK22" s="544"/>
      <c r="GL22" s="544"/>
      <c r="GM22" s="544"/>
      <c r="GN22" s="544"/>
      <c r="GO22" s="544"/>
      <c r="GP22" s="544"/>
      <c r="GQ22" s="544"/>
      <c r="GR22" s="544"/>
      <c r="GS22" s="544"/>
      <c r="GT22" s="544"/>
      <c r="GU22" s="544"/>
      <c r="GV22" s="544"/>
      <c r="GW22" s="544"/>
      <c r="GX22" s="544"/>
      <c r="GY22" s="544"/>
      <c r="GZ22" s="544"/>
      <c r="HA22" s="544"/>
      <c r="HB22" s="544"/>
      <c r="HC22" s="544"/>
      <c r="HD22" s="544"/>
      <c r="HE22" s="544"/>
      <c r="HF22" s="544"/>
      <c r="HG22" s="544"/>
      <c r="HH22" s="544"/>
      <c r="HI22" s="544"/>
      <c r="HJ22" s="544"/>
      <c r="HK22" s="544"/>
      <c r="HL22" s="544"/>
      <c r="HM22" s="544"/>
      <c r="HN22" s="544"/>
      <c r="HO22" s="544"/>
      <c r="HP22" s="544"/>
      <c r="HQ22" s="544"/>
      <c r="HR22" s="544"/>
      <c r="HS22" s="544"/>
      <c r="HT22" s="544"/>
      <c r="HU22" s="544"/>
      <c r="HV22" s="544"/>
      <c r="HW22" s="544"/>
      <c r="HX22" s="544"/>
      <c r="HY22" s="544"/>
      <c r="HZ22" s="544"/>
      <c r="IA22" s="544"/>
      <c r="IB22" s="544"/>
      <c r="IC22" s="544"/>
      <c r="ID22" s="544"/>
      <c r="IE22" s="544"/>
      <c r="IF22" s="544"/>
      <c r="IG22" s="544"/>
      <c r="IH22" s="544"/>
      <c r="II22" s="544"/>
      <c r="IJ22" s="544"/>
      <c r="IK22" s="544"/>
      <c r="IL22" s="544"/>
      <c r="IM22" s="544"/>
      <c r="IN22" s="544"/>
      <c r="IO22" s="544"/>
      <c r="IP22" s="544"/>
      <c r="IQ22" s="544"/>
      <c r="IR22" s="544"/>
      <c r="IS22" s="544"/>
      <c r="IT22" s="544"/>
      <c r="IU22" s="544"/>
      <c r="IV22" s="544"/>
      <c r="IW22" s="544"/>
      <c r="IX22" s="544"/>
      <c r="IY22" s="544"/>
      <c r="IZ22" s="544"/>
      <c r="JA22" s="544"/>
      <c r="JB22" s="544"/>
      <c r="JC22" s="544"/>
      <c r="JD22" s="544"/>
      <c r="JE22" s="544"/>
      <c r="JF22" s="544"/>
      <c r="JG22" s="544"/>
      <c r="JH22" s="544"/>
      <c r="JI22" s="544"/>
      <c r="JJ22" s="544"/>
      <c r="JK22" s="544"/>
      <c r="JL22" s="544"/>
      <c r="JM22" s="544"/>
      <c r="JN22" s="544"/>
      <c r="JO22" s="544"/>
      <c r="JP22" s="544"/>
      <c r="JQ22" s="544"/>
      <c r="JR22" s="544"/>
      <c r="JS22" s="544"/>
      <c r="JT22" s="544"/>
      <c r="JU22" s="544"/>
      <c r="JV22" s="544"/>
      <c r="JW22" s="544"/>
      <c r="JX22" s="544"/>
      <c r="JY22" s="544"/>
      <c r="JZ22" s="544"/>
      <c r="KA22" s="544"/>
      <c r="KB22" s="544"/>
      <c r="KC22" s="544"/>
      <c r="KD22" s="544"/>
      <c r="KE22" s="544"/>
      <c r="KF22" s="544"/>
      <c r="KG22" s="544"/>
      <c r="KH22" s="544"/>
      <c r="KI22" s="544"/>
      <c r="KJ22" s="544"/>
      <c r="KK22" s="544"/>
      <c r="KL22" s="544"/>
      <c r="KM22" s="544"/>
      <c r="KN22" s="544"/>
      <c r="KO22" s="544"/>
      <c r="KP22" s="544"/>
      <c r="KQ22" s="544"/>
      <c r="KR22" s="544"/>
      <c r="KS22" s="544"/>
      <c r="KT22" s="544"/>
      <c r="KU22" s="544"/>
      <c r="KV22" s="544"/>
      <c r="KW22" s="544"/>
      <c r="KX22" s="544"/>
      <c r="KY22" s="544"/>
      <c r="KZ22" s="544"/>
      <c r="LA22" s="544"/>
      <c r="LB22" s="544"/>
      <c r="LC22" s="544"/>
      <c r="LD22" s="544"/>
      <c r="LE22" s="544"/>
      <c r="LF22" s="544"/>
      <c r="LG22" s="544"/>
      <c r="LH22" s="544"/>
      <c r="LI22" s="544"/>
      <c r="LJ22" s="544"/>
      <c r="LK22" s="544"/>
      <c r="LL22" s="544"/>
      <c r="LM22" s="544"/>
      <c r="LN22" s="544"/>
      <c r="LO22" s="544"/>
      <c r="LP22" s="544"/>
      <c r="LQ22" s="544"/>
      <c r="LR22" s="544"/>
      <c r="LS22" s="544"/>
      <c r="LT22" s="544"/>
      <c r="LU22" s="544"/>
      <c r="LV22" s="544"/>
      <c r="LW22" s="544"/>
      <c r="LX22" s="544"/>
      <c r="LY22" s="544"/>
      <c r="LZ22" s="544"/>
      <c r="MA22" s="544"/>
      <c r="MB22" s="544"/>
      <c r="MC22" s="544"/>
      <c r="MD22" s="544"/>
      <c r="ME22" s="544"/>
      <c r="MF22" s="544"/>
      <c r="MG22" s="544"/>
      <c r="MH22" s="544"/>
      <c r="MI22" s="544"/>
      <c r="MJ22" s="544"/>
      <c r="MK22" s="544"/>
      <c r="ML22" s="544"/>
      <c r="MM22" s="544"/>
      <c r="MN22" s="544"/>
      <c r="MO22" s="544"/>
      <c r="MP22" s="544"/>
      <c r="MQ22" s="544"/>
      <c r="MR22" s="544"/>
      <c r="MS22" s="544"/>
      <c r="MT22" s="544"/>
      <c r="MU22" s="544"/>
      <c r="MV22" s="544"/>
      <c r="MW22" s="544"/>
      <c r="MX22" s="544"/>
      <c r="MY22" s="544"/>
      <c r="MZ22" s="544"/>
      <c r="NA22" s="544"/>
      <c r="NB22" s="544"/>
      <c r="NC22" s="544"/>
      <c r="ND22" s="544"/>
      <c r="NE22" s="544"/>
      <c r="NF22" s="544"/>
      <c r="NG22" s="544"/>
      <c r="NH22" s="544"/>
      <c r="NI22" s="544"/>
      <c r="NJ22" s="544"/>
      <c r="NK22" s="544"/>
      <c r="NL22" s="544"/>
      <c r="NM22" s="544"/>
      <c r="NN22" s="544"/>
      <c r="NO22" s="544"/>
      <c r="NP22" s="544"/>
      <c r="NQ22" s="544"/>
      <c r="NR22" s="544"/>
      <c r="NS22" s="544"/>
      <c r="NT22" s="544"/>
      <c r="NU22" s="544"/>
      <c r="NV22" s="544"/>
      <c r="NW22" s="544"/>
      <c r="NX22" s="544"/>
      <c r="NY22" s="544"/>
      <c r="NZ22" s="544"/>
      <c r="OA22" s="544"/>
      <c r="OB22" s="544"/>
      <c r="OC22" s="544"/>
      <c r="OD22" s="544"/>
      <c r="OE22" s="544"/>
      <c r="OF22" s="544"/>
      <c r="OG22" s="544"/>
      <c r="OH22" s="544"/>
      <c r="OI22" s="544"/>
      <c r="OJ22" s="544"/>
      <c r="OK22" s="544"/>
      <c r="OL22" s="544"/>
      <c r="OM22" s="544"/>
      <c r="ON22" s="544"/>
      <c r="OO22" s="544"/>
      <c r="OP22" s="544"/>
      <c r="OQ22" s="544"/>
      <c r="OR22" s="544"/>
      <c r="OS22" s="544"/>
      <c r="OT22" s="544"/>
      <c r="OU22" s="544"/>
      <c r="OV22" s="544"/>
      <c r="OW22" s="544"/>
      <c r="OX22" s="544"/>
      <c r="OY22" s="544"/>
      <c r="OZ22" s="544"/>
      <c r="PA22" s="544"/>
      <c r="PB22" s="544"/>
      <c r="PC22" s="544"/>
      <c r="PD22" s="544"/>
      <c r="PE22" s="544"/>
      <c r="PF22" s="544"/>
      <c r="PG22" s="544"/>
      <c r="PH22" s="544"/>
      <c r="PI22" s="544"/>
      <c r="PJ22" s="544"/>
      <c r="PK22" s="544"/>
      <c r="PL22" s="544"/>
      <c r="PM22" s="544"/>
      <c r="PN22" s="544"/>
      <c r="PO22" s="544"/>
      <c r="PP22" s="544"/>
      <c r="PQ22" s="544"/>
      <c r="PR22" s="544"/>
      <c r="PS22" s="544"/>
      <c r="PT22" s="544"/>
      <c r="PU22" s="544"/>
      <c r="PV22" s="544"/>
      <c r="PW22" s="544"/>
      <c r="PX22" s="544"/>
      <c r="PY22" s="544"/>
      <c r="PZ22" s="544"/>
      <c r="QA22" s="544"/>
      <c r="QB22" s="544"/>
      <c r="QC22" s="544"/>
      <c r="QD22" s="544"/>
      <c r="QE22" s="544"/>
      <c r="QF22" s="544"/>
      <c r="QG22" s="544"/>
      <c r="QH22" s="544"/>
      <c r="QI22" s="544"/>
      <c r="QJ22" s="544"/>
      <c r="QK22" s="544"/>
      <c r="QL22" s="544"/>
      <c r="QM22" s="544"/>
      <c r="QN22" s="544"/>
      <c r="QO22" s="544"/>
      <c r="QP22" s="544"/>
      <c r="QQ22" s="544"/>
      <c r="QR22" s="544"/>
      <c r="QS22" s="544"/>
      <c r="QT22" s="544"/>
      <c r="QU22" s="544"/>
      <c r="QV22" s="544"/>
      <c r="QW22" s="544"/>
      <c r="QX22" s="544"/>
      <c r="QY22" s="544"/>
      <c r="QZ22" s="544"/>
      <c r="RA22" s="544"/>
      <c r="RB22" s="544"/>
      <c r="RC22" s="544"/>
      <c r="RD22" s="544"/>
      <c r="RE22" s="544"/>
      <c r="RF22" s="544"/>
      <c r="RG22" s="544"/>
      <c r="RH22" s="544"/>
      <c r="RI22" s="544"/>
      <c r="RJ22" s="544"/>
      <c r="RK22" s="544"/>
      <c r="RL22" s="544"/>
      <c r="RM22" s="544"/>
      <c r="RN22" s="544"/>
      <c r="RO22" s="544"/>
      <c r="RP22" s="544"/>
      <c r="RQ22" s="544"/>
      <c r="RR22" s="544"/>
      <c r="RS22" s="544"/>
      <c r="RT22" s="544"/>
      <c r="RU22" s="544"/>
      <c r="RV22" s="544"/>
      <c r="RW22" s="544"/>
      <c r="RX22" s="544"/>
      <c r="RY22" s="544"/>
      <c r="RZ22" s="544"/>
      <c r="SA22" s="544"/>
      <c r="SB22" s="544"/>
      <c r="SC22" s="544"/>
      <c r="SD22" s="544"/>
      <c r="SE22" s="544"/>
      <c r="SF22" s="544"/>
      <c r="SG22" s="544"/>
      <c r="SH22" s="544"/>
      <c r="SI22" s="544"/>
      <c r="SJ22" s="544"/>
      <c r="SK22" s="544"/>
      <c r="SL22" s="544"/>
      <c r="SM22" s="544"/>
      <c r="SN22" s="544"/>
      <c r="SO22" s="544"/>
      <c r="SP22" s="544"/>
      <c r="SQ22" s="544"/>
      <c r="SR22" s="544"/>
      <c r="SS22" s="544"/>
      <c r="ST22" s="544"/>
      <c r="SU22" s="544"/>
      <c r="SV22" s="544"/>
      <c r="SW22" s="544"/>
      <c r="SX22" s="544"/>
      <c r="SY22" s="544"/>
      <c r="SZ22" s="544"/>
      <c r="TA22" s="544"/>
      <c r="TB22" s="544"/>
      <c r="TC22" s="544"/>
    </row>
    <row r="23" spans="1:523" s="562" customFormat="1" ht="37.5">
      <c r="A23" s="576" t="s">
        <v>406</v>
      </c>
      <c r="B23" s="577" t="s">
        <v>407</v>
      </c>
      <c r="C23" s="603" t="s">
        <v>653</v>
      </c>
      <c r="D23" s="576" t="s">
        <v>654</v>
      </c>
      <c r="E23" s="604" t="s">
        <v>655</v>
      </c>
      <c r="F23" s="604" t="s">
        <v>635</v>
      </c>
      <c r="G23" s="605" t="s">
        <v>635</v>
      </c>
      <c r="H23" s="576" t="s">
        <v>1289</v>
      </c>
      <c r="I23" s="576" t="s">
        <v>1291</v>
      </c>
      <c r="J23" s="606" t="s">
        <v>1290</v>
      </c>
      <c r="K23" s="578">
        <v>3550308</v>
      </c>
      <c r="L23" s="607">
        <v>2487.5</v>
      </c>
      <c r="M23" s="561"/>
    </row>
    <row r="24" spans="1:523" s="562" customFormat="1" ht="37.5">
      <c r="A24" s="576" t="s">
        <v>406</v>
      </c>
      <c r="B24" s="577" t="s">
        <v>407</v>
      </c>
      <c r="C24" s="603" t="s">
        <v>653</v>
      </c>
      <c r="D24" s="576" t="s">
        <v>654</v>
      </c>
      <c r="E24" s="604" t="s">
        <v>655</v>
      </c>
      <c r="F24" s="604" t="s">
        <v>635</v>
      </c>
      <c r="G24" s="605" t="s">
        <v>635</v>
      </c>
      <c r="H24" s="576" t="s">
        <v>1292</v>
      </c>
      <c r="I24" s="576" t="s">
        <v>1130</v>
      </c>
      <c r="J24" s="606" t="s">
        <v>1293</v>
      </c>
      <c r="K24" s="578">
        <v>2607901</v>
      </c>
      <c r="L24" s="607">
        <v>2487.5</v>
      </c>
      <c r="M24" s="561"/>
    </row>
    <row r="25" spans="1:523" s="562" customFormat="1" ht="37.5">
      <c r="A25" s="576" t="s">
        <v>406</v>
      </c>
      <c r="B25" s="577" t="s">
        <v>407</v>
      </c>
      <c r="C25" s="576" t="s">
        <v>656</v>
      </c>
      <c r="D25" s="576" t="s">
        <v>646</v>
      </c>
      <c r="E25" s="604" t="s">
        <v>647</v>
      </c>
      <c r="F25" s="604" t="s">
        <v>635</v>
      </c>
      <c r="G25" s="605" t="s">
        <v>635</v>
      </c>
      <c r="H25" s="576" t="s">
        <v>1149</v>
      </c>
      <c r="I25" s="576" t="s">
        <v>1150</v>
      </c>
      <c r="J25" s="606" t="s">
        <v>657</v>
      </c>
      <c r="K25" s="578">
        <v>2610606</v>
      </c>
      <c r="L25" s="607">
        <v>480</v>
      </c>
      <c r="M25" s="561"/>
    </row>
    <row r="26" spans="1:523" s="562" customFormat="1" ht="37.5">
      <c r="A26" s="576" t="s">
        <v>406</v>
      </c>
      <c r="B26" s="577" t="s">
        <v>407</v>
      </c>
      <c r="C26" s="608" t="s">
        <v>658</v>
      </c>
      <c r="D26" s="576" t="s">
        <v>659</v>
      </c>
      <c r="E26" s="604" t="s">
        <v>660</v>
      </c>
      <c r="F26" s="604" t="s">
        <v>635</v>
      </c>
      <c r="G26" s="605" t="s">
        <v>635</v>
      </c>
      <c r="H26" s="576" t="s">
        <v>1294</v>
      </c>
      <c r="I26" s="576" t="s">
        <v>1155</v>
      </c>
      <c r="J26" s="606" t="s">
        <v>1295</v>
      </c>
      <c r="K26" s="579">
        <v>2607901</v>
      </c>
      <c r="L26" s="609">
        <v>965.4</v>
      </c>
      <c r="M26" s="561"/>
    </row>
    <row r="27" spans="1:523" s="540" customFormat="1" ht="37.5">
      <c r="A27" s="580" t="s">
        <v>406</v>
      </c>
      <c r="B27" s="570" t="s">
        <v>407</v>
      </c>
      <c r="C27" s="595" t="s">
        <v>661</v>
      </c>
      <c r="D27" s="580" t="s">
        <v>662</v>
      </c>
      <c r="E27" s="610" t="s">
        <v>663</v>
      </c>
      <c r="F27" s="589" t="s">
        <v>635</v>
      </c>
      <c r="G27" s="589" t="s">
        <v>635</v>
      </c>
      <c r="H27" s="610">
        <v>13964</v>
      </c>
      <c r="I27" s="611">
        <v>45048</v>
      </c>
      <c r="J27" s="594" t="s">
        <v>1151</v>
      </c>
      <c r="K27" s="574">
        <v>2610606</v>
      </c>
      <c r="L27" s="612">
        <v>6299.35</v>
      </c>
      <c r="M27" s="539"/>
    </row>
    <row r="28" spans="1:523" s="540" customFormat="1" ht="37.5">
      <c r="A28" s="580" t="s">
        <v>406</v>
      </c>
      <c r="B28" s="570" t="s">
        <v>407</v>
      </c>
      <c r="C28" s="580" t="s">
        <v>664</v>
      </c>
      <c r="D28" s="580" t="s">
        <v>665</v>
      </c>
      <c r="E28" s="588" t="s">
        <v>666</v>
      </c>
      <c r="F28" s="588" t="s">
        <v>635</v>
      </c>
      <c r="G28" s="589" t="s">
        <v>635</v>
      </c>
      <c r="H28" s="580" t="s">
        <v>1152</v>
      </c>
      <c r="I28" s="580" t="s">
        <v>1150</v>
      </c>
      <c r="J28" s="594" t="s">
        <v>1153</v>
      </c>
      <c r="K28" s="573">
        <v>2603454</v>
      </c>
      <c r="L28" s="612">
        <v>1500</v>
      </c>
      <c r="M28" s="539"/>
    </row>
    <row r="29" spans="1:523" s="540" customFormat="1" ht="37.5">
      <c r="A29" s="580" t="s">
        <v>406</v>
      </c>
      <c r="B29" s="570" t="s">
        <v>407</v>
      </c>
      <c r="C29" s="580" t="s">
        <v>297</v>
      </c>
      <c r="D29" s="580" t="s">
        <v>667</v>
      </c>
      <c r="E29" s="588" t="s">
        <v>668</v>
      </c>
      <c r="F29" s="588" t="s">
        <v>634</v>
      </c>
      <c r="G29" s="589" t="s">
        <v>635</v>
      </c>
      <c r="H29" s="580" t="s">
        <v>1154</v>
      </c>
      <c r="I29" s="580" t="s">
        <v>1155</v>
      </c>
      <c r="J29" s="594" t="s">
        <v>1156</v>
      </c>
      <c r="K29" s="573">
        <v>2610707</v>
      </c>
      <c r="L29" s="612">
        <v>27067</v>
      </c>
      <c r="M29" s="539"/>
    </row>
    <row r="30" spans="1:523" s="540" customFormat="1" ht="37.5">
      <c r="A30" s="580" t="s">
        <v>406</v>
      </c>
      <c r="B30" s="570" t="s">
        <v>407</v>
      </c>
      <c r="C30" s="580" t="s">
        <v>297</v>
      </c>
      <c r="D30" s="580" t="s">
        <v>667</v>
      </c>
      <c r="E30" s="588" t="s">
        <v>668</v>
      </c>
      <c r="F30" s="588" t="s">
        <v>634</v>
      </c>
      <c r="G30" s="589" t="s">
        <v>635</v>
      </c>
      <c r="H30" s="580" t="s">
        <v>1157</v>
      </c>
      <c r="I30" s="580" t="s">
        <v>1155</v>
      </c>
      <c r="J30" s="594" t="s">
        <v>1158</v>
      </c>
      <c r="K30" s="573">
        <v>2610707</v>
      </c>
      <c r="L30" s="612">
        <v>4466</v>
      </c>
      <c r="M30" s="539"/>
    </row>
    <row r="31" spans="1:523" s="540" customFormat="1" ht="37.5">
      <c r="A31" s="580" t="s">
        <v>406</v>
      </c>
      <c r="B31" s="570" t="s">
        <v>407</v>
      </c>
      <c r="C31" s="585" t="s">
        <v>669</v>
      </c>
      <c r="D31" s="572" t="s">
        <v>670</v>
      </c>
      <c r="E31" s="588" t="s">
        <v>671</v>
      </c>
      <c r="F31" s="588" t="s">
        <v>635</v>
      </c>
      <c r="G31" s="589" t="s">
        <v>635</v>
      </c>
      <c r="H31" s="580" t="s">
        <v>1159</v>
      </c>
      <c r="I31" s="580" t="s">
        <v>1094</v>
      </c>
      <c r="J31" s="594" t="s">
        <v>1160</v>
      </c>
      <c r="K31" s="574">
        <v>3509502</v>
      </c>
      <c r="L31" s="612">
        <v>900</v>
      </c>
      <c r="M31" s="539"/>
    </row>
    <row r="32" spans="1:523" s="540" customFormat="1" ht="37.5">
      <c r="A32" s="580" t="s">
        <v>406</v>
      </c>
      <c r="B32" s="570" t="s">
        <v>407</v>
      </c>
      <c r="C32" s="595" t="s">
        <v>672</v>
      </c>
      <c r="D32" s="580" t="s">
        <v>673</v>
      </c>
      <c r="E32" s="588" t="s">
        <v>674</v>
      </c>
      <c r="F32" s="589" t="s">
        <v>635</v>
      </c>
      <c r="G32" s="589" t="s">
        <v>635</v>
      </c>
      <c r="H32" s="580" t="s">
        <v>1161</v>
      </c>
      <c r="I32" s="580" t="s">
        <v>1056</v>
      </c>
      <c r="J32" s="594" t="s">
        <v>657</v>
      </c>
      <c r="K32" s="574">
        <v>2610606</v>
      </c>
      <c r="L32" s="612">
        <v>2820.6</v>
      </c>
      <c r="M32" s="539"/>
    </row>
    <row r="33" spans="1:13" s="540" customFormat="1" ht="37.5">
      <c r="A33" s="580" t="s">
        <v>406</v>
      </c>
      <c r="B33" s="570" t="s">
        <v>407</v>
      </c>
      <c r="C33" s="580" t="s">
        <v>675</v>
      </c>
      <c r="D33" s="580" t="s">
        <v>676</v>
      </c>
      <c r="E33" s="588" t="s">
        <v>677</v>
      </c>
      <c r="F33" s="588" t="s">
        <v>635</v>
      </c>
      <c r="G33" s="589" t="s">
        <v>635</v>
      </c>
      <c r="H33" s="580" t="s">
        <v>1162</v>
      </c>
      <c r="I33" s="580" t="s">
        <v>1150</v>
      </c>
      <c r="J33" s="594" t="s">
        <v>1163</v>
      </c>
      <c r="K33" s="573">
        <v>2610606</v>
      </c>
      <c r="L33" s="612">
        <v>5700</v>
      </c>
      <c r="M33" s="539"/>
    </row>
    <row r="34" spans="1:13" s="540" customFormat="1" ht="37.5">
      <c r="A34" s="580" t="s">
        <v>406</v>
      </c>
      <c r="B34" s="570" t="s">
        <v>407</v>
      </c>
      <c r="C34" s="580" t="s">
        <v>675</v>
      </c>
      <c r="D34" s="580" t="s">
        <v>676</v>
      </c>
      <c r="E34" s="588" t="s">
        <v>677</v>
      </c>
      <c r="F34" s="588" t="s">
        <v>635</v>
      </c>
      <c r="G34" s="589" t="s">
        <v>635</v>
      </c>
      <c r="H34" s="580" t="s">
        <v>1164</v>
      </c>
      <c r="I34" s="580" t="s">
        <v>1150</v>
      </c>
      <c r="J34" s="594" t="s">
        <v>1165</v>
      </c>
      <c r="K34" s="573">
        <v>2610606</v>
      </c>
      <c r="L34" s="612">
        <v>3920</v>
      </c>
      <c r="M34" s="539"/>
    </row>
    <row r="35" spans="1:13" s="540" customFormat="1" ht="37.5">
      <c r="A35" s="580" t="s">
        <v>406</v>
      </c>
      <c r="B35" s="570" t="s">
        <v>407</v>
      </c>
      <c r="C35" s="580" t="s">
        <v>669</v>
      </c>
      <c r="D35" s="580" t="s">
        <v>678</v>
      </c>
      <c r="E35" s="588" t="s">
        <v>679</v>
      </c>
      <c r="F35" s="588" t="s">
        <v>635</v>
      </c>
      <c r="G35" s="589" t="s">
        <v>635</v>
      </c>
      <c r="H35" s="580" t="s">
        <v>1166</v>
      </c>
      <c r="I35" s="580" t="s">
        <v>1167</v>
      </c>
      <c r="J35" s="594" t="s">
        <v>1168</v>
      </c>
      <c r="K35" s="613" t="s">
        <v>680</v>
      </c>
      <c r="L35" s="612">
        <v>2759.5</v>
      </c>
      <c r="M35" s="539"/>
    </row>
    <row r="36" spans="1:13" s="540" customFormat="1" ht="37.5">
      <c r="A36" s="580" t="s">
        <v>406</v>
      </c>
      <c r="B36" s="570" t="s">
        <v>407</v>
      </c>
      <c r="C36" s="595" t="s">
        <v>675</v>
      </c>
      <c r="D36" s="580" t="s">
        <v>681</v>
      </c>
      <c r="E36" s="588" t="s">
        <v>682</v>
      </c>
      <c r="F36" s="589" t="s">
        <v>635</v>
      </c>
      <c r="G36" s="589" t="s">
        <v>635</v>
      </c>
      <c r="H36" s="580" t="s">
        <v>1169</v>
      </c>
      <c r="I36" s="580" t="s">
        <v>1155</v>
      </c>
      <c r="J36" s="594" t="s">
        <v>1170</v>
      </c>
      <c r="K36" s="573">
        <v>2610606</v>
      </c>
      <c r="L36" s="612">
        <v>480</v>
      </c>
      <c r="M36" s="539"/>
    </row>
    <row r="37" spans="1:13" s="540" customFormat="1" ht="37.5">
      <c r="A37" s="580" t="s">
        <v>406</v>
      </c>
      <c r="B37" s="570" t="s">
        <v>407</v>
      </c>
      <c r="C37" s="595" t="s">
        <v>672</v>
      </c>
      <c r="D37" s="580" t="s">
        <v>683</v>
      </c>
      <c r="E37" s="610" t="s">
        <v>684</v>
      </c>
      <c r="F37" s="589" t="s">
        <v>635</v>
      </c>
      <c r="G37" s="589" t="s">
        <v>635</v>
      </c>
      <c r="H37" s="610">
        <v>69</v>
      </c>
      <c r="I37" s="611">
        <v>45035</v>
      </c>
      <c r="J37" s="594" t="s">
        <v>1171</v>
      </c>
      <c r="K37" s="574">
        <v>2607901</v>
      </c>
      <c r="L37" s="614">
        <v>300</v>
      </c>
      <c r="M37" s="539"/>
    </row>
    <row r="38" spans="1:13" s="540" customFormat="1" ht="37.5">
      <c r="A38" s="580" t="s">
        <v>406</v>
      </c>
      <c r="B38" s="570" t="s">
        <v>407</v>
      </c>
      <c r="C38" s="595" t="s">
        <v>652</v>
      </c>
      <c r="D38" s="580" t="s">
        <v>685</v>
      </c>
      <c r="E38" s="610" t="s">
        <v>686</v>
      </c>
      <c r="F38" s="589" t="s">
        <v>635</v>
      </c>
      <c r="G38" s="589" t="s">
        <v>635</v>
      </c>
      <c r="H38" s="597">
        <v>150497</v>
      </c>
      <c r="I38" s="598">
        <v>45048</v>
      </c>
      <c r="J38" s="594" t="s">
        <v>657</v>
      </c>
      <c r="K38" s="571">
        <v>2611309</v>
      </c>
      <c r="L38" s="592">
        <v>1641.41</v>
      </c>
      <c r="M38" s="539"/>
    </row>
    <row r="39" spans="1:13" s="540" customFormat="1" ht="37.5">
      <c r="A39" s="580" t="s">
        <v>406</v>
      </c>
      <c r="B39" s="570" t="s">
        <v>407</v>
      </c>
      <c r="C39" s="580" t="s">
        <v>689</v>
      </c>
      <c r="D39" s="580" t="s">
        <v>690</v>
      </c>
      <c r="E39" s="610" t="s">
        <v>691</v>
      </c>
      <c r="F39" s="588" t="s">
        <v>635</v>
      </c>
      <c r="G39" s="588" t="s">
        <v>635</v>
      </c>
      <c r="H39" s="610">
        <v>582023</v>
      </c>
      <c r="I39" s="611">
        <v>45048</v>
      </c>
      <c r="J39" s="594" t="s">
        <v>657</v>
      </c>
      <c r="K39" s="574">
        <v>2610606</v>
      </c>
      <c r="L39" s="614">
        <v>13000</v>
      </c>
      <c r="M39" s="539"/>
    </row>
    <row r="40" spans="1:13" s="540" customFormat="1" ht="37.5">
      <c r="A40" s="580" t="s">
        <v>406</v>
      </c>
      <c r="B40" s="570" t="s">
        <v>407</v>
      </c>
      <c r="C40" s="580" t="s">
        <v>694</v>
      </c>
      <c r="D40" s="580" t="s">
        <v>695</v>
      </c>
      <c r="E40" s="588" t="s">
        <v>696</v>
      </c>
      <c r="F40" s="588" t="s">
        <v>635</v>
      </c>
      <c r="G40" s="589" t="s">
        <v>635</v>
      </c>
      <c r="H40" s="580" t="s">
        <v>1173</v>
      </c>
      <c r="I40" s="580" t="s">
        <v>1150</v>
      </c>
      <c r="J40" s="594" t="s">
        <v>657</v>
      </c>
      <c r="K40" s="613" t="s">
        <v>636</v>
      </c>
      <c r="L40" s="614">
        <v>2320.21</v>
      </c>
      <c r="M40" s="539"/>
    </row>
    <row r="41" spans="1:13" s="540" customFormat="1" ht="37.5">
      <c r="A41" s="580" t="s">
        <v>406</v>
      </c>
      <c r="B41" s="570" t="s">
        <v>407</v>
      </c>
      <c r="C41" s="580" t="s">
        <v>698</v>
      </c>
      <c r="D41" s="580" t="s">
        <v>699</v>
      </c>
      <c r="E41" s="588" t="s">
        <v>700</v>
      </c>
      <c r="F41" s="588" t="s">
        <v>635</v>
      </c>
      <c r="G41" s="589" t="s">
        <v>635</v>
      </c>
      <c r="H41" s="580" t="s">
        <v>697</v>
      </c>
      <c r="I41" s="580" t="s">
        <v>1150</v>
      </c>
      <c r="J41" s="594" t="s">
        <v>1174</v>
      </c>
      <c r="K41" s="574">
        <v>2610606</v>
      </c>
      <c r="L41" s="612">
        <v>4000</v>
      </c>
      <c r="M41" s="539"/>
    </row>
    <row r="42" spans="1:13" s="540" customFormat="1" ht="37.5">
      <c r="A42" s="580" t="s">
        <v>406</v>
      </c>
      <c r="B42" s="570" t="s">
        <v>407</v>
      </c>
      <c r="C42" s="595" t="s">
        <v>698</v>
      </c>
      <c r="D42" s="580" t="s">
        <v>702</v>
      </c>
      <c r="E42" s="610" t="s">
        <v>703</v>
      </c>
      <c r="F42" s="589" t="s">
        <v>635</v>
      </c>
      <c r="G42" s="589" t="s">
        <v>635</v>
      </c>
      <c r="H42" s="610">
        <v>1559</v>
      </c>
      <c r="I42" s="611">
        <v>45049</v>
      </c>
      <c r="J42" s="594" t="s">
        <v>1175</v>
      </c>
      <c r="K42" s="574">
        <v>2607901</v>
      </c>
      <c r="L42" s="615">
        <v>500</v>
      </c>
      <c r="M42" s="539"/>
    </row>
    <row r="43" spans="1:13" s="540" customFormat="1" ht="37.5">
      <c r="A43" s="580" t="s">
        <v>406</v>
      </c>
      <c r="B43" s="570" t="s">
        <v>407</v>
      </c>
      <c r="C43" s="580" t="s">
        <v>661</v>
      </c>
      <c r="D43" s="580" t="s">
        <v>706</v>
      </c>
      <c r="E43" s="588" t="s">
        <v>707</v>
      </c>
      <c r="F43" s="589" t="s">
        <v>635</v>
      </c>
      <c r="G43" s="589" t="s">
        <v>635</v>
      </c>
      <c r="H43" s="580" t="s">
        <v>1176</v>
      </c>
      <c r="I43" s="580" t="s">
        <v>1177</v>
      </c>
      <c r="J43" s="594" t="s">
        <v>1178</v>
      </c>
      <c r="K43" s="574">
        <v>2927408</v>
      </c>
      <c r="L43" s="612">
        <v>5000</v>
      </c>
      <c r="M43" s="539"/>
    </row>
    <row r="44" spans="1:13" s="562" customFormat="1" ht="37.5">
      <c r="A44" s="576" t="s">
        <v>406</v>
      </c>
      <c r="B44" s="577" t="s">
        <v>407</v>
      </c>
      <c r="C44" s="616" t="s">
        <v>672</v>
      </c>
      <c r="D44" s="576" t="s">
        <v>708</v>
      </c>
      <c r="E44" s="604" t="s">
        <v>709</v>
      </c>
      <c r="F44" s="605" t="s">
        <v>635</v>
      </c>
      <c r="G44" s="605" t="s">
        <v>635</v>
      </c>
      <c r="H44" s="576" t="s">
        <v>1288</v>
      </c>
      <c r="I44" s="576" t="s">
        <v>1285</v>
      </c>
      <c r="J44" s="606" t="s">
        <v>657</v>
      </c>
      <c r="K44" s="578">
        <v>2611606</v>
      </c>
      <c r="L44" s="607">
        <v>986</v>
      </c>
      <c r="M44" s="561"/>
    </row>
    <row r="45" spans="1:13" s="562" customFormat="1" ht="37.5">
      <c r="A45" s="576" t="s">
        <v>406</v>
      </c>
      <c r="B45" s="577" t="s">
        <v>407</v>
      </c>
      <c r="C45" s="576" t="s">
        <v>672</v>
      </c>
      <c r="D45" s="576" t="s">
        <v>710</v>
      </c>
      <c r="E45" s="604" t="s">
        <v>711</v>
      </c>
      <c r="F45" s="604" t="s">
        <v>635</v>
      </c>
      <c r="G45" s="605" t="s">
        <v>635</v>
      </c>
      <c r="H45" s="576" t="s">
        <v>1286</v>
      </c>
      <c r="I45" s="576" t="s">
        <v>1172</v>
      </c>
      <c r="J45" s="606" t="s">
        <v>657</v>
      </c>
      <c r="K45" s="578">
        <v>2611606</v>
      </c>
      <c r="L45" s="609">
        <v>278.75</v>
      </c>
      <c r="M45" s="561"/>
    </row>
    <row r="46" spans="1:13" s="540" customFormat="1" ht="37.5">
      <c r="A46" s="580" t="s">
        <v>406</v>
      </c>
      <c r="B46" s="570" t="s">
        <v>407</v>
      </c>
      <c r="C46" s="580" t="s">
        <v>661</v>
      </c>
      <c r="D46" s="580" t="s">
        <v>712</v>
      </c>
      <c r="E46" s="610" t="s">
        <v>1179</v>
      </c>
      <c r="F46" s="589" t="s">
        <v>635</v>
      </c>
      <c r="G46" s="589" t="s">
        <v>635</v>
      </c>
      <c r="H46" s="610">
        <v>76</v>
      </c>
      <c r="I46" s="611">
        <v>45049</v>
      </c>
      <c r="J46" s="594" t="s">
        <v>1180</v>
      </c>
      <c r="K46" s="573">
        <v>2927408</v>
      </c>
      <c r="L46" s="614">
        <v>10000</v>
      </c>
      <c r="M46" s="539"/>
    </row>
    <row r="47" spans="1:13" s="540" customFormat="1" ht="37.5">
      <c r="A47" s="580" t="s">
        <v>406</v>
      </c>
      <c r="B47" s="570" t="s">
        <v>407</v>
      </c>
      <c r="C47" s="593" t="s">
        <v>298</v>
      </c>
      <c r="D47" s="580" t="s">
        <v>713</v>
      </c>
      <c r="E47" s="588" t="s">
        <v>714</v>
      </c>
      <c r="F47" s="589" t="s">
        <v>634</v>
      </c>
      <c r="G47" s="589" t="s">
        <v>635</v>
      </c>
      <c r="H47" s="597">
        <v>2935</v>
      </c>
      <c r="I47" s="598">
        <v>45046</v>
      </c>
      <c r="J47" s="594" t="s">
        <v>1181</v>
      </c>
      <c r="K47" s="571">
        <v>2607901</v>
      </c>
      <c r="L47" s="617">
        <v>1099.28</v>
      </c>
      <c r="M47" s="539"/>
    </row>
    <row r="48" spans="1:13" s="540" customFormat="1" ht="37.5">
      <c r="A48" s="580" t="s">
        <v>406</v>
      </c>
      <c r="B48" s="570" t="s">
        <v>407</v>
      </c>
      <c r="C48" s="580" t="s">
        <v>298</v>
      </c>
      <c r="D48" s="580" t="s">
        <v>713</v>
      </c>
      <c r="E48" s="588" t="s">
        <v>714</v>
      </c>
      <c r="F48" s="589" t="s">
        <v>634</v>
      </c>
      <c r="G48" s="589" t="s">
        <v>635</v>
      </c>
      <c r="H48" s="597">
        <v>1684</v>
      </c>
      <c r="I48" s="598">
        <v>45044</v>
      </c>
      <c r="J48" s="594" t="s">
        <v>1182</v>
      </c>
      <c r="K48" s="574">
        <v>2607901</v>
      </c>
      <c r="L48" s="617">
        <v>1640.65</v>
      </c>
      <c r="M48" s="539"/>
    </row>
    <row r="49" spans="1:13" s="540" customFormat="1" ht="37.5">
      <c r="A49" s="580" t="s">
        <v>406</v>
      </c>
      <c r="B49" s="570" t="s">
        <v>407</v>
      </c>
      <c r="C49" s="580" t="s">
        <v>298</v>
      </c>
      <c r="D49" s="580" t="s">
        <v>713</v>
      </c>
      <c r="E49" s="588" t="s">
        <v>714</v>
      </c>
      <c r="F49" s="589" t="s">
        <v>634</v>
      </c>
      <c r="G49" s="589" t="s">
        <v>635</v>
      </c>
      <c r="H49" s="580" t="s">
        <v>1183</v>
      </c>
      <c r="I49" s="580" t="s">
        <v>1130</v>
      </c>
      <c r="J49" s="594" t="s">
        <v>1184</v>
      </c>
      <c r="K49" s="575">
        <v>2607901</v>
      </c>
      <c r="L49" s="592">
        <v>1099.28</v>
      </c>
      <c r="M49" s="539"/>
    </row>
    <row r="50" spans="1:13" s="540" customFormat="1" ht="37.5">
      <c r="A50" s="580" t="s">
        <v>406</v>
      </c>
      <c r="B50" s="570" t="s">
        <v>407</v>
      </c>
      <c r="C50" s="580" t="s">
        <v>298</v>
      </c>
      <c r="D50" s="580" t="s">
        <v>713</v>
      </c>
      <c r="E50" s="588" t="s">
        <v>714</v>
      </c>
      <c r="F50" s="589" t="s">
        <v>634</v>
      </c>
      <c r="G50" s="589" t="s">
        <v>635</v>
      </c>
      <c r="H50" s="580" t="s">
        <v>1185</v>
      </c>
      <c r="I50" s="580" t="s">
        <v>1133</v>
      </c>
      <c r="J50" s="594" t="s">
        <v>1186</v>
      </c>
      <c r="K50" s="575">
        <v>2607901</v>
      </c>
      <c r="L50" s="617">
        <v>557.55999999999995</v>
      </c>
      <c r="M50" s="539"/>
    </row>
    <row r="51" spans="1:13" s="540" customFormat="1" ht="37.5">
      <c r="A51" s="580" t="s">
        <v>406</v>
      </c>
      <c r="B51" s="570" t="s">
        <v>407</v>
      </c>
      <c r="C51" s="580" t="s">
        <v>298</v>
      </c>
      <c r="D51" s="580" t="s">
        <v>713</v>
      </c>
      <c r="E51" s="588" t="s">
        <v>714</v>
      </c>
      <c r="F51" s="589" t="s">
        <v>634</v>
      </c>
      <c r="G51" s="589" t="s">
        <v>635</v>
      </c>
      <c r="H51" s="597">
        <v>38977</v>
      </c>
      <c r="I51" s="598">
        <v>45042</v>
      </c>
      <c r="J51" s="594" t="s">
        <v>1187</v>
      </c>
      <c r="K51" s="573">
        <v>2607901</v>
      </c>
      <c r="L51" s="618">
        <v>541.54</v>
      </c>
      <c r="M51" s="539"/>
    </row>
    <row r="52" spans="1:13" s="540" customFormat="1" ht="37.5">
      <c r="A52" s="580" t="s">
        <v>406</v>
      </c>
      <c r="B52" s="570" t="s">
        <v>407</v>
      </c>
      <c r="C52" s="580" t="s">
        <v>298</v>
      </c>
      <c r="D52" s="580" t="s">
        <v>713</v>
      </c>
      <c r="E52" s="588" t="s">
        <v>714</v>
      </c>
      <c r="F52" s="589" t="s">
        <v>634</v>
      </c>
      <c r="G52" s="589" t="s">
        <v>635</v>
      </c>
      <c r="H52" s="586" t="s">
        <v>1188</v>
      </c>
      <c r="I52" s="586" t="s">
        <v>1143</v>
      </c>
      <c r="J52" s="590" t="s">
        <v>1189</v>
      </c>
      <c r="K52" s="571">
        <v>2607901</v>
      </c>
      <c r="L52" s="617">
        <v>1083.0899999999999</v>
      </c>
      <c r="M52" s="539"/>
    </row>
    <row r="53" spans="1:13" s="540" customFormat="1" ht="37.5">
      <c r="A53" s="580" t="s">
        <v>406</v>
      </c>
      <c r="B53" s="570" t="s">
        <v>407</v>
      </c>
      <c r="C53" s="580" t="s">
        <v>298</v>
      </c>
      <c r="D53" s="580" t="s">
        <v>713</v>
      </c>
      <c r="E53" s="588" t="s">
        <v>714</v>
      </c>
      <c r="F53" s="589" t="s">
        <v>634</v>
      </c>
      <c r="G53" s="589" t="s">
        <v>635</v>
      </c>
      <c r="H53" s="580" t="s">
        <v>1190</v>
      </c>
      <c r="I53" s="580" t="s">
        <v>1191</v>
      </c>
      <c r="J53" s="594" t="s">
        <v>1192</v>
      </c>
      <c r="K53" s="574">
        <v>2607901</v>
      </c>
      <c r="L53" s="592">
        <v>557.55999999999995</v>
      </c>
      <c r="M53" s="539"/>
    </row>
    <row r="54" spans="1:13" s="540" customFormat="1" ht="37.5">
      <c r="A54" s="580" t="s">
        <v>406</v>
      </c>
      <c r="B54" s="570" t="s">
        <v>407</v>
      </c>
      <c r="C54" s="580" t="s">
        <v>298</v>
      </c>
      <c r="D54" s="580" t="s">
        <v>713</v>
      </c>
      <c r="E54" s="588" t="s">
        <v>714</v>
      </c>
      <c r="F54" s="589" t="s">
        <v>634</v>
      </c>
      <c r="G54" s="589" t="s">
        <v>635</v>
      </c>
      <c r="H54" s="580" t="s">
        <v>1193</v>
      </c>
      <c r="I54" s="580" t="s">
        <v>1194</v>
      </c>
      <c r="J54" s="594" t="s">
        <v>1195</v>
      </c>
      <c r="K54" s="571">
        <v>2607901</v>
      </c>
      <c r="L54" s="592">
        <v>1722.56</v>
      </c>
      <c r="M54" s="539"/>
    </row>
    <row r="55" spans="1:13" s="540" customFormat="1" ht="37.5">
      <c r="A55" s="580" t="s">
        <v>406</v>
      </c>
      <c r="B55" s="570" t="s">
        <v>407</v>
      </c>
      <c r="C55" s="580" t="s">
        <v>298</v>
      </c>
      <c r="D55" s="580" t="s">
        <v>713</v>
      </c>
      <c r="E55" s="588" t="s">
        <v>714</v>
      </c>
      <c r="F55" s="589" t="s">
        <v>634</v>
      </c>
      <c r="G55" s="589" t="s">
        <v>635</v>
      </c>
      <c r="H55" s="580" t="s">
        <v>1196</v>
      </c>
      <c r="I55" s="580" t="s">
        <v>1197</v>
      </c>
      <c r="J55" s="594" t="s">
        <v>1198</v>
      </c>
      <c r="K55" s="575">
        <v>2607901</v>
      </c>
      <c r="L55" s="617">
        <v>1640.65</v>
      </c>
      <c r="M55" s="539"/>
    </row>
    <row r="56" spans="1:13" s="540" customFormat="1" ht="37.5">
      <c r="A56" s="580" t="s">
        <v>406</v>
      </c>
      <c r="B56" s="570" t="s">
        <v>407</v>
      </c>
      <c r="C56" s="580" t="s">
        <v>298</v>
      </c>
      <c r="D56" s="580" t="s">
        <v>713</v>
      </c>
      <c r="E56" s="588" t="s">
        <v>714</v>
      </c>
      <c r="F56" s="589" t="s">
        <v>634</v>
      </c>
      <c r="G56" s="589" t="s">
        <v>635</v>
      </c>
      <c r="H56" s="580" t="s">
        <v>1199</v>
      </c>
      <c r="I56" s="580" t="s">
        <v>1200</v>
      </c>
      <c r="J56" s="594" t="s">
        <v>1201</v>
      </c>
      <c r="K56" s="575">
        <v>2607901</v>
      </c>
      <c r="L56" s="592">
        <v>1640.82</v>
      </c>
      <c r="M56" s="539"/>
    </row>
    <row r="57" spans="1:13" s="540" customFormat="1" ht="37.5">
      <c r="A57" s="580" t="s">
        <v>406</v>
      </c>
      <c r="B57" s="570" t="s">
        <v>407</v>
      </c>
      <c r="C57" s="580" t="s">
        <v>298</v>
      </c>
      <c r="D57" s="580" t="s">
        <v>713</v>
      </c>
      <c r="E57" s="588" t="s">
        <v>714</v>
      </c>
      <c r="F57" s="589" t="s">
        <v>634</v>
      </c>
      <c r="G57" s="589" t="s">
        <v>635</v>
      </c>
      <c r="H57" s="580" t="s">
        <v>1202</v>
      </c>
      <c r="I57" s="580" t="s">
        <v>1177</v>
      </c>
      <c r="J57" s="594" t="s">
        <v>1203</v>
      </c>
      <c r="K57" s="573">
        <v>2607901</v>
      </c>
      <c r="L57" s="592">
        <v>1099.0999999999999</v>
      </c>
      <c r="M57" s="539"/>
    </row>
    <row r="58" spans="1:13" s="540" customFormat="1" ht="37.5">
      <c r="A58" s="580" t="s">
        <v>406</v>
      </c>
      <c r="B58" s="570" t="s">
        <v>407</v>
      </c>
      <c r="C58" s="580" t="s">
        <v>298</v>
      </c>
      <c r="D58" s="580" t="s">
        <v>713</v>
      </c>
      <c r="E58" s="588" t="s">
        <v>714</v>
      </c>
      <c r="F58" s="589" t="s">
        <v>634</v>
      </c>
      <c r="G58" s="589" t="s">
        <v>635</v>
      </c>
      <c r="H58" s="619">
        <v>1642</v>
      </c>
      <c r="I58" s="586" t="s">
        <v>1204</v>
      </c>
      <c r="J58" s="594" t="s">
        <v>1205</v>
      </c>
      <c r="K58" s="571">
        <v>2607901</v>
      </c>
      <c r="L58" s="592">
        <v>541.54</v>
      </c>
      <c r="M58" s="539"/>
    </row>
    <row r="59" spans="1:13" s="540" customFormat="1" ht="37.5">
      <c r="A59" s="580" t="s">
        <v>406</v>
      </c>
      <c r="B59" s="570" t="s">
        <v>407</v>
      </c>
      <c r="C59" s="580" t="s">
        <v>298</v>
      </c>
      <c r="D59" s="580" t="s">
        <v>713</v>
      </c>
      <c r="E59" s="588" t="s">
        <v>714</v>
      </c>
      <c r="F59" s="589" t="s">
        <v>634</v>
      </c>
      <c r="G59" s="589" t="s">
        <v>635</v>
      </c>
      <c r="H59" s="580" t="s">
        <v>1206</v>
      </c>
      <c r="I59" s="586" t="s">
        <v>1207</v>
      </c>
      <c r="J59" s="590" t="s">
        <v>1208</v>
      </c>
      <c r="K59" s="574">
        <v>2607901</v>
      </c>
      <c r="L59" s="592">
        <v>541.54</v>
      </c>
      <c r="M59" s="539"/>
    </row>
    <row r="60" spans="1:13" ht="37.5">
      <c r="A60" s="580" t="s">
        <v>406</v>
      </c>
      <c r="B60" s="570" t="s">
        <v>407</v>
      </c>
      <c r="C60" s="580" t="s">
        <v>298</v>
      </c>
      <c r="D60" s="580" t="s">
        <v>713</v>
      </c>
      <c r="E60" s="588" t="s">
        <v>714</v>
      </c>
      <c r="F60" s="589" t="s">
        <v>634</v>
      </c>
      <c r="G60" s="589" t="s">
        <v>635</v>
      </c>
      <c r="H60" s="580" t="s">
        <v>1209</v>
      </c>
      <c r="I60" s="586" t="s">
        <v>1101</v>
      </c>
      <c r="J60" s="590" t="s">
        <v>1210</v>
      </c>
      <c r="K60" s="571">
        <v>2607901</v>
      </c>
      <c r="L60" s="592">
        <v>1099.0999999999999</v>
      </c>
      <c r="M60" s="144"/>
    </row>
    <row r="61" spans="1:13" ht="37.5">
      <c r="A61" s="580" t="s">
        <v>406</v>
      </c>
      <c r="B61" s="570" t="s">
        <v>407</v>
      </c>
      <c r="C61" s="580" t="s">
        <v>298</v>
      </c>
      <c r="D61" s="580" t="s">
        <v>713</v>
      </c>
      <c r="E61" s="588" t="s">
        <v>714</v>
      </c>
      <c r="F61" s="589" t="s">
        <v>634</v>
      </c>
      <c r="G61" s="589" t="s">
        <v>635</v>
      </c>
      <c r="H61" s="620">
        <v>1601</v>
      </c>
      <c r="I61" s="586" t="s">
        <v>1211</v>
      </c>
      <c r="J61" s="590" t="s">
        <v>1212</v>
      </c>
      <c r="K61" s="574">
        <v>2607901</v>
      </c>
      <c r="L61" s="592">
        <v>541.54</v>
      </c>
      <c r="M61" s="144"/>
    </row>
    <row r="62" spans="1:13" ht="37.5">
      <c r="A62" s="580" t="s">
        <v>406</v>
      </c>
      <c r="B62" s="570" t="s">
        <v>407</v>
      </c>
      <c r="C62" s="580" t="s">
        <v>298</v>
      </c>
      <c r="D62" s="580" t="s">
        <v>713</v>
      </c>
      <c r="E62" s="588" t="s">
        <v>714</v>
      </c>
      <c r="F62" s="589" t="s">
        <v>634</v>
      </c>
      <c r="G62" s="589" t="s">
        <v>635</v>
      </c>
      <c r="H62" s="586" t="s">
        <v>1213</v>
      </c>
      <c r="I62" s="586" t="s">
        <v>1038</v>
      </c>
      <c r="J62" s="590" t="s">
        <v>1214</v>
      </c>
      <c r="K62" s="575">
        <v>2607901</v>
      </c>
      <c r="L62" s="592">
        <v>1099.0999999999999</v>
      </c>
      <c r="M62" s="144"/>
    </row>
    <row r="63" spans="1:13" ht="37.5">
      <c r="A63" s="580" t="s">
        <v>406</v>
      </c>
      <c r="B63" s="570" t="s">
        <v>407</v>
      </c>
      <c r="C63" s="580" t="s">
        <v>298</v>
      </c>
      <c r="D63" s="580" t="s">
        <v>713</v>
      </c>
      <c r="E63" s="588" t="s">
        <v>714</v>
      </c>
      <c r="F63" s="589" t="s">
        <v>634</v>
      </c>
      <c r="G63" s="589" t="s">
        <v>635</v>
      </c>
      <c r="H63" s="580" t="s">
        <v>1215</v>
      </c>
      <c r="I63" s="586" t="s">
        <v>1216</v>
      </c>
      <c r="J63" s="590" t="s">
        <v>1217</v>
      </c>
      <c r="K63" s="575">
        <v>2607901</v>
      </c>
      <c r="L63" s="592">
        <v>2166.17</v>
      </c>
      <c r="M63" s="144"/>
    </row>
    <row r="64" spans="1:13" ht="37.5">
      <c r="A64" s="580" t="s">
        <v>406</v>
      </c>
      <c r="B64" s="570" t="s">
        <v>407</v>
      </c>
      <c r="C64" s="580" t="s">
        <v>298</v>
      </c>
      <c r="D64" s="580" t="s">
        <v>713</v>
      </c>
      <c r="E64" s="588" t="s">
        <v>714</v>
      </c>
      <c r="F64" s="589" t="s">
        <v>634</v>
      </c>
      <c r="G64" s="589" t="s">
        <v>635</v>
      </c>
      <c r="H64" s="586" t="s">
        <v>1218</v>
      </c>
      <c r="I64" s="586" t="s">
        <v>1216</v>
      </c>
      <c r="J64" s="590" t="s">
        <v>1219</v>
      </c>
      <c r="K64" s="573">
        <v>2607901</v>
      </c>
      <c r="L64" s="592">
        <v>1099.0999999999999</v>
      </c>
      <c r="M64" s="144"/>
    </row>
    <row r="65" spans="1:13" ht="37.5">
      <c r="A65" s="580" t="s">
        <v>406</v>
      </c>
      <c r="B65" s="570" t="s">
        <v>407</v>
      </c>
      <c r="C65" s="580" t="s">
        <v>298</v>
      </c>
      <c r="D65" s="580" t="s">
        <v>713</v>
      </c>
      <c r="E65" s="588" t="s">
        <v>714</v>
      </c>
      <c r="F65" s="589" t="s">
        <v>634</v>
      </c>
      <c r="G65" s="589" t="s">
        <v>635</v>
      </c>
      <c r="H65" s="580" t="s">
        <v>1220</v>
      </c>
      <c r="I65" s="586" t="s">
        <v>1221</v>
      </c>
      <c r="J65" s="590" t="s">
        <v>1222</v>
      </c>
      <c r="K65" s="571">
        <v>2607901</v>
      </c>
      <c r="L65" s="592">
        <v>1099.0999999999999</v>
      </c>
      <c r="M65" s="144"/>
    </row>
    <row r="66" spans="1:13" ht="37.5">
      <c r="A66" s="580" t="s">
        <v>406</v>
      </c>
      <c r="B66" s="570" t="s">
        <v>407</v>
      </c>
      <c r="C66" s="580" t="s">
        <v>298</v>
      </c>
      <c r="D66" s="580" t="s">
        <v>713</v>
      </c>
      <c r="E66" s="588" t="s">
        <v>714</v>
      </c>
      <c r="F66" s="589" t="s">
        <v>634</v>
      </c>
      <c r="G66" s="589" t="s">
        <v>635</v>
      </c>
      <c r="H66" s="586" t="s">
        <v>1223</v>
      </c>
      <c r="I66" s="586" t="s">
        <v>1172</v>
      </c>
      <c r="J66" s="590" t="s">
        <v>1224</v>
      </c>
      <c r="K66" s="574">
        <v>2607901</v>
      </c>
      <c r="L66" s="592">
        <v>541.54</v>
      </c>
      <c r="M66" s="144"/>
    </row>
    <row r="67" spans="1:13" ht="37.5">
      <c r="A67" s="580" t="s">
        <v>406</v>
      </c>
      <c r="B67" s="570" t="s">
        <v>407</v>
      </c>
      <c r="C67" s="580" t="s">
        <v>298</v>
      </c>
      <c r="D67" s="580" t="s">
        <v>713</v>
      </c>
      <c r="E67" s="588" t="s">
        <v>714</v>
      </c>
      <c r="F67" s="589" t="s">
        <v>634</v>
      </c>
      <c r="G67" s="589" t="s">
        <v>635</v>
      </c>
      <c r="H67" s="586" t="s">
        <v>1225</v>
      </c>
      <c r="I67" s="586" t="s">
        <v>1039</v>
      </c>
      <c r="J67" s="590" t="s">
        <v>1226</v>
      </c>
      <c r="K67" s="571">
        <v>2607901</v>
      </c>
      <c r="L67" s="592">
        <v>541.54</v>
      </c>
      <c r="M67" s="144"/>
    </row>
    <row r="68" spans="1:13" ht="37.5">
      <c r="A68" s="580" t="s">
        <v>406</v>
      </c>
      <c r="B68" s="570" t="s">
        <v>407</v>
      </c>
      <c r="C68" s="580" t="s">
        <v>298</v>
      </c>
      <c r="D68" s="580" t="s">
        <v>713</v>
      </c>
      <c r="E68" s="588" t="s">
        <v>714</v>
      </c>
      <c r="F68" s="589" t="s">
        <v>634</v>
      </c>
      <c r="G68" s="589" t="s">
        <v>635</v>
      </c>
      <c r="H68" s="586" t="s">
        <v>1227</v>
      </c>
      <c r="I68" s="586" t="s">
        <v>1094</v>
      </c>
      <c r="J68" s="590" t="s">
        <v>1228</v>
      </c>
      <c r="K68" s="575">
        <v>2607901</v>
      </c>
      <c r="L68" s="592">
        <v>1972.64</v>
      </c>
      <c r="M68" s="144"/>
    </row>
    <row r="69" spans="1:13" ht="37.5">
      <c r="A69" s="580" t="s">
        <v>406</v>
      </c>
      <c r="B69" s="570" t="s">
        <v>407</v>
      </c>
      <c r="C69" s="580" t="s">
        <v>672</v>
      </c>
      <c r="D69" s="580" t="s">
        <v>718</v>
      </c>
      <c r="E69" s="610" t="s">
        <v>719</v>
      </c>
      <c r="F69" s="588" t="s">
        <v>635</v>
      </c>
      <c r="G69" s="589" t="s">
        <v>635</v>
      </c>
      <c r="H69" s="621" t="s">
        <v>410</v>
      </c>
      <c r="I69" s="586" t="s">
        <v>1229</v>
      </c>
      <c r="J69" s="590" t="s">
        <v>657</v>
      </c>
      <c r="K69" s="573">
        <v>3534401</v>
      </c>
      <c r="L69" s="622">
        <v>64.900000000000006</v>
      </c>
      <c r="M69" s="144"/>
    </row>
    <row r="70" spans="1:13" s="562" customFormat="1" ht="37.5">
      <c r="A70" s="576" t="s">
        <v>406</v>
      </c>
      <c r="B70" s="577" t="s">
        <v>407</v>
      </c>
      <c r="C70" s="576" t="s">
        <v>672</v>
      </c>
      <c r="D70" s="576" t="s">
        <v>710</v>
      </c>
      <c r="E70" s="604" t="s">
        <v>711</v>
      </c>
      <c r="F70" s="604" t="s">
        <v>635</v>
      </c>
      <c r="G70" s="605" t="s">
        <v>635</v>
      </c>
      <c r="H70" s="576" t="s">
        <v>1284</v>
      </c>
      <c r="I70" s="586" t="s">
        <v>1285</v>
      </c>
      <c r="J70" s="606" t="s">
        <v>657</v>
      </c>
      <c r="K70" s="578">
        <v>2611606</v>
      </c>
      <c r="L70" s="609">
        <v>13596.26</v>
      </c>
      <c r="M70" s="561"/>
    </row>
    <row r="71" spans="1:13" ht="37.5">
      <c r="A71" s="580" t="s">
        <v>406</v>
      </c>
      <c r="B71" s="570" t="s">
        <v>407</v>
      </c>
      <c r="C71" s="580" t="s">
        <v>298</v>
      </c>
      <c r="D71" s="580" t="s">
        <v>713</v>
      </c>
      <c r="E71" s="588" t="s">
        <v>714</v>
      </c>
      <c r="F71" s="589" t="s">
        <v>634</v>
      </c>
      <c r="G71" s="589" t="s">
        <v>635</v>
      </c>
      <c r="H71" s="586" t="s">
        <v>1230</v>
      </c>
      <c r="I71" s="586" t="s">
        <v>1110</v>
      </c>
      <c r="J71" s="590" t="s">
        <v>1231</v>
      </c>
      <c r="K71" s="624" t="s">
        <v>680</v>
      </c>
      <c r="L71" s="592">
        <v>2182.19</v>
      </c>
      <c r="M71" s="144"/>
    </row>
    <row r="72" spans="1:13" s="540" customFormat="1" ht="37.5">
      <c r="A72" s="580" t="s">
        <v>406</v>
      </c>
      <c r="B72" s="570" t="s">
        <v>407</v>
      </c>
      <c r="C72" s="580" t="s">
        <v>298</v>
      </c>
      <c r="D72" s="580" t="s">
        <v>900</v>
      </c>
      <c r="E72" s="588" t="s">
        <v>1232</v>
      </c>
      <c r="F72" s="588" t="s">
        <v>635</v>
      </c>
      <c r="G72" s="589" t="s">
        <v>635</v>
      </c>
      <c r="H72" s="580" t="s">
        <v>1233</v>
      </c>
      <c r="I72" s="586" t="s">
        <v>1155</v>
      </c>
      <c r="J72" s="594" t="s">
        <v>1234</v>
      </c>
      <c r="K72" s="625" t="s">
        <v>636</v>
      </c>
      <c r="L72" s="612">
        <v>10189.91</v>
      </c>
      <c r="M72" s="539"/>
    </row>
    <row r="73" spans="1:13" ht="37.5">
      <c r="A73" s="580" t="s">
        <v>406</v>
      </c>
      <c r="B73" s="570" t="s">
        <v>407</v>
      </c>
      <c r="C73" s="580" t="s">
        <v>661</v>
      </c>
      <c r="D73" s="580" t="s">
        <v>1235</v>
      </c>
      <c r="E73" s="588" t="s">
        <v>1045</v>
      </c>
      <c r="F73" s="588" t="s">
        <v>635</v>
      </c>
      <c r="G73" s="589" t="s">
        <v>635</v>
      </c>
      <c r="H73" s="586" t="s">
        <v>1236</v>
      </c>
      <c r="I73" s="586" t="s">
        <v>1094</v>
      </c>
      <c r="J73" s="590" t="s">
        <v>1237</v>
      </c>
      <c r="K73" s="624" t="s">
        <v>1238</v>
      </c>
      <c r="L73" s="592">
        <v>2715</v>
      </c>
      <c r="M73" s="144"/>
    </row>
    <row r="74" spans="1:13" ht="37.5">
      <c r="A74" s="580" t="s">
        <v>406</v>
      </c>
      <c r="B74" s="570" t="s">
        <v>407</v>
      </c>
      <c r="C74" s="586" t="s">
        <v>1239</v>
      </c>
      <c r="D74" s="586" t="s">
        <v>640</v>
      </c>
      <c r="E74" s="587" t="s">
        <v>641</v>
      </c>
      <c r="F74" s="588" t="s">
        <v>634</v>
      </c>
      <c r="G74" s="589" t="s">
        <v>635</v>
      </c>
      <c r="H74" s="586" t="s">
        <v>1240</v>
      </c>
      <c r="I74" s="586" t="s">
        <v>1130</v>
      </c>
      <c r="J74" s="590" t="s">
        <v>1241</v>
      </c>
      <c r="K74" s="624" t="s">
        <v>725</v>
      </c>
      <c r="L74" s="592">
        <v>390.9</v>
      </c>
      <c r="M74" s="144"/>
    </row>
    <row r="75" spans="1:13" ht="37.5">
      <c r="A75" s="580" t="s">
        <v>406</v>
      </c>
      <c r="B75" s="570" t="s">
        <v>407</v>
      </c>
      <c r="C75" s="586" t="s">
        <v>631</v>
      </c>
      <c r="D75" s="586" t="s">
        <v>728</v>
      </c>
      <c r="E75" s="587" t="s">
        <v>729</v>
      </c>
      <c r="F75" s="588" t="s">
        <v>634</v>
      </c>
      <c r="G75" s="589" t="s">
        <v>635</v>
      </c>
      <c r="H75" s="586" t="s">
        <v>1242</v>
      </c>
      <c r="I75" s="586" t="s">
        <v>1133</v>
      </c>
      <c r="J75" s="590" t="s">
        <v>1243</v>
      </c>
      <c r="K75" s="624" t="s">
        <v>730</v>
      </c>
      <c r="L75" s="592">
        <v>2117.52</v>
      </c>
      <c r="M75" s="144"/>
    </row>
    <row r="76" spans="1:13" ht="37.5">
      <c r="A76" s="580" t="s">
        <v>406</v>
      </c>
      <c r="B76" s="570" t="s">
        <v>407</v>
      </c>
      <c r="C76" s="586" t="s">
        <v>364</v>
      </c>
      <c r="D76" s="586" t="s">
        <v>728</v>
      </c>
      <c r="E76" s="587" t="s">
        <v>729</v>
      </c>
      <c r="F76" s="588" t="s">
        <v>634</v>
      </c>
      <c r="G76" s="589" t="s">
        <v>635</v>
      </c>
      <c r="H76" s="586" t="s">
        <v>1244</v>
      </c>
      <c r="I76" s="586" t="s">
        <v>1133</v>
      </c>
      <c r="J76" s="590" t="s">
        <v>1245</v>
      </c>
      <c r="K76" s="624" t="s">
        <v>730</v>
      </c>
      <c r="L76" s="592">
        <v>5306.4</v>
      </c>
      <c r="M76" s="144"/>
    </row>
    <row r="77" spans="1:13" ht="37.5">
      <c r="A77" s="580" t="s">
        <v>406</v>
      </c>
      <c r="B77" s="570" t="s">
        <v>407</v>
      </c>
      <c r="C77" s="586" t="s">
        <v>364</v>
      </c>
      <c r="D77" s="586" t="s">
        <v>728</v>
      </c>
      <c r="E77" s="587" t="s">
        <v>729</v>
      </c>
      <c r="F77" s="588" t="s">
        <v>1246</v>
      </c>
      <c r="G77" s="589" t="s">
        <v>635</v>
      </c>
      <c r="H77" s="586" t="s">
        <v>1247</v>
      </c>
      <c r="I77" s="586" t="s">
        <v>1248</v>
      </c>
      <c r="J77" s="590" t="s">
        <v>1249</v>
      </c>
      <c r="K77" s="624" t="s">
        <v>730</v>
      </c>
      <c r="L77" s="592">
        <v>8304.1</v>
      </c>
      <c r="M77" s="144"/>
    </row>
    <row r="78" spans="1:13" ht="37.5">
      <c r="A78" s="580" t="s">
        <v>406</v>
      </c>
      <c r="B78" s="570" t="s">
        <v>407</v>
      </c>
      <c r="C78" s="580" t="s">
        <v>661</v>
      </c>
      <c r="D78" s="580" t="s">
        <v>704</v>
      </c>
      <c r="E78" s="588" t="s">
        <v>705</v>
      </c>
      <c r="F78" s="589" t="s">
        <v>635</v>
      </c>
      <c r="G78" s="589" t="s">
        <v>635</v>
      </c>
      <c r="H78" s="586" t="s">
        <v>1250</v>
      </c>
      <c r="I78" s="586" t="s">
        <v>1094</v>
      </c>
      <c r="J78" s="594" t="s">
        <v>657</v>
      </c>
      <c r="K78" s="574">
        <v>2605905</v>
      </c>
      <c r="L78" s="592">
        <v>10000</v>
      </c>
      <c r="M78" s="144"/>
    </row>
    <row r="79" spans="1:13" ht="37.5">
      <c r="A79" s="580" t="s">
        <v>406</v>
      </c>
      <c r="B79" s="570" t="s">
        <v>407</v>
      </c>
      <c r="C79" s="586" t="s">
        <v>381</v>
      </c>
      <c r="D79" s="586" t="s">
        <v>648</v>
      </c>
      <c r="E79" s="587" t="s">
        <v>649</v>
      </c>
      <c r="F79" s="588" t="s">
        <v>1246</v>
      </c>
      <c r="G79" s="589" t="s">
        <v>635</v>
      </c>
      <c r="H79" s="586" t="s">
        <v>1251</v>
      </c>
      <c r="I79" s="586" t="s">
        <v>1252</v>
      </c>
      <c r="J79" s="590" t="s">
        <v>1253</v>
      </c>
      <c r="K79" s="624" t="s">
        <v>680</v>
      </c>
      <c r="L79" s="592">
        <v>1300</v>
      </c>
      <c r="M79" s="144"/>
    </row>
    <row r="80" spans="1:13" ht="37.5">
      <c r="A80" s="580" t="s">
        <v>406</v>
      </c>
      <c r="B80" s="570" t="s">
        <v>407</v>
      </c>
      <c r="C80" s="586" t="s">
        <v>381</v>
      </c>
      <c r="D80" s="586" t="s">
        <v>650</v>
      </c>
      <c r="E80" s="587" t="s">
        <v>651</v>
      </c>
      <c r="F80" s="588" t="s">
        <v>634</v>
      </c>
      <c r="G80" s="589" t="s">
        <v>635</v>
      </c>
      <c r="H80" s="586" t="s">
        <v>1254</v>
      </c>
      <c r="I80" s="586" t="s">
        <v>1133</v>
      </c>
      <c r="J80" s="590" t="s">
        <v>1255</v>
      </c>
      <c r="K80" s="591" t="s">
        <v>636</v>
      </c>
      <c r="L80" s="592">
        <v>4398.9399999999996</v>
      </c>
      <c r="M80" s="144"/>
    </row>
    <row r="81" spans="1:32" ht="37.5">
      <c r="A81" s="580" t="s">
        <v>406</v>
      </c>
      <c r="B81" s="570" t="s">
        <v>407</v>
      </c>
      <c r="C81" s="586" t="s">
        <v>297</v>
      </c>
      <c r="D81" s="586" t="s">
        <v>648</v>
      </c>
      <c r="E81" s="587" t="s">
        <v>649</v>
      </c>
      <c r="F81" s="588" t="s">
        <v>634</v>
      </c>
      <c r="G81" s="589" t="s">
        <v>635</v>
      </c>
      <c r="H81" s="586" t="s">
        <v>1256</v>
      </c>
      <c r="I81" s="586" t="s">
        <v>1130</v>
      </c>
      <c r="J81" s="590" t="s">
        <v>1257</v>
      </c>
      <c r="K81" s="591" t="s">
        <v>680</v>
      </c>
      <c r="L81" s="592">
        <v>2030</v>
      </c>
      <c r="M81" s="144"/>
    </row>
    <row r="82" spans="1:32" ht="37.5">
      <c r="A82" s="580" t="s">
        <v>406</v>
      </c>
      <c r="B82" s="570" t="s">
        <v>407</v>
      </c>
      <c r="C82" s="586" t="s">
        <v>731</v>
      </c>
      <c r="D82" s="586" t="s">
        <v>1258</v>
      </c>
      <c r="E82" s="623" t="s">
        <v>1061</v>
      </c>
      <c r="F82" s="588" t="s">
        <v>634</v>
      </c>
      <c r="G82" s="589" t="s">
        <v>635</v>
      </c>
      <c r="H82" s="586" t="s">
        <v>1060</v>
      </c>
      <c r="I82" s="586" t="s">
        <v>1038</v>
      </c>
      <c r="J82" s="590" t="s">
        <v>1259</v>
      </c>
      <c r="K82" s="591" t="s">
        <v>636</v>
      </c>
      <c r="L82" s="622">
        <v>120</v>
      </c>
      <c r="M82" s="144"/>
    </row>
    <row r="83" spans="1:32" ht="37.5">
      <c r="A83" s="580" t="s">
        <v>406</v>
      </c>
      <c r="B83" s="570" t="s">
        <v>407</v>
      </c>
      <c r="C83" s="626" t="s">
        <v>643</v>
      </c>
      <c r="D83" s="586" t="s">
        <v>1260</v>
      </c>
      <c r="E83" s="623" t="s">
        <v>1064</v>
      </c>
      <c r="F83" s="588" t="s">
        <v>634</v>
      </c>
      <c r="G83" s="589" t="s">
        <v>635</v>
      </c>
      <c r="H83" s="586" t="s">
        <v>1063</v>
      </c>
      <c r="I83" s="586" t="s">
        <v>1101</v>
      </c>
      <c r="J83" s="590" t="s">
        <v>1261</v>
      </c>
      <c r="K83" s="591" t="s">
        <v>1262</v>
      </c>
      <c r="L83" s="622">
        <v>88</v>
      </c>
      <c r="M83" s="144"/>
    </row>
    <row r="84" spans="1:32" ht="37.5">
      <c r="A84" s="580" t="s">
        <v>406</v>
      </c>
      <c r="B84" s="570" t="s">
        <v>407</v>
      </c>
      <c r="C84" s="586" t="s">
        <v>731</v>
      </c>
      <c r="D84" s="586" t="s">
        <v>1263</v>
      </c>
      <c r="E84" s="623" t="s">
        <v>1067</v>
      </c>
      <c r="F84" s="588" t="s">
        <v>634</v>
      </c>
      <c r="G84" s="589" t="s">
        <v>635</v>
      </c>
      <c r="H84" s="586" t="s">
        <v>1066</v>
      </c>
      <c r="I84" s="586" t="s">
        <v>1101</v>
      </c>
      <c r="J84" s="590" t="s">
        <v>1264</v>
      </c>
      <c r="K84" s="591" t="s">
        <v>636</v>
      </c>
      <c r="L84" s="618">
        <v>114</v>
      </c>
      <c r="M84" s="144"/>
    </row>
    <row r="85" spans="1:32" ht="37.5">
      <c r="A85" s="580" t="s">
        <v>406</v>
      </c>
      <c r="B85" s="570" t="s">
        <v>407</v>
      </c>
      <c r="C85" s="586" t="s">
        <v>672</v>
      </c>
      <c r="D85" s="586" t="s">
        <v>718</v>
      </c>
      <c r="E85" s="627" t="s">
        <v>719</v>
      </c>
      <c r="F85" s="588" t="s">
        <v>635</v>
      </c>
      <c r="G85" s="589" t="s">
        <v>635</v>
      </c>
      <c r="H85" s="586" t="s">
        <v>410</v>
      </c>
      <c r="I85" s="586" t="s">
        <v>1197</v>
      </c>
      <c r="J85" s="628" t="s">
        <v>657</v>
      </c>
      <c r="K85" s="629" t="s">
        <v>1265</v>
      </c>
      <c r="L85" s="618">
        <v>15.34</v>
      </c>
      <c r="M85" s="144"/>
    </row>
    <row r="86" spans="1:32" ht="37.5">
      <c r="A86" s="580" t="s">
        <v>406</v>
      </c>
      <c r="B86" s="570" t="s">
        <v>407</v>
      </c>
      <c r="C86" s="586" t="s">
        <v>672</v>
      </c>
      <c r="D86" s="586" t="s">
        <v>718</v>
      </c>
      <c r="E86" s="627" t="s">
        <v>719</v>
      </c>
      <c r="F86" s="588" t="s">
        <v>635</v>
      </c>
      <c r="G86" s="589" t="s">
        <v>635</v>
      </c>
      <c r="H86" s="586" t="s">
        <v>414</v>
      </c>
      <c r="I86" s="586" t="s">
        <v>1143</v>
      </c>
      <c r="J86" s="628" t="s">
        <v>657</v>
      </c>
      <c r="K86" s="629" t="s">
        <v>1265</v>
      </c>
      <c r="L86" s="618">
        <v>21.1</v>
      </c>
      <c r="M86" s="144"/>
    </row>
    <row r="87" spans="1:32" ht="37.5">
      <c r="A87" s="580" t="s">
        <v>406</v>
      </c>
      <c r="B87" s="570" t="s">
        <v>407</v>
      </c>
      <c r="C87" s="586" t="s">
        <v>672</v>
      </c>
      <c r="D87" s="586" t="s">
        <v>718</v>
      </c>
      <c r="E87" s="627" t="s">
        <v>719</v>
      </c>
      <c r="F87" s="588" t="s">
        <v>635</v>
      </c>
      <c r="G87" s="589" t="s">
        <v>635</v>
      </c>
      <c r="H87" s="586" t="s">
        <v>423</v>
      </c>
      <c r="I87" s="586" t="s">
        <v>1207</v>
      </c>
      <c r="J87" s="628" t="s">
        <v>657</v>
      </c>
      <c r="K87" s="629" t="s">
        <v>1265</v>
      </c>
      <c r="L87" s="622">
        <v>31.45</v>
      </c>
      <c r="M87" s="144"/>
    </row>
    <row r="88" spans="1:32" ht="37.5">
      <c r="A88" s="580" t="s">
        <v>406</v>
      </c>
      <c r="B88" s="570" t="s">
        <v>407</v>
      </c>
      <c r="C88" s="586" t="s">
        <v>672</v>
      </c>
      <c r="D88" s="586" t="s">
        <v>718</v>
      </c>
      <c r="E88" s="627" t="s">
        <v>719</v>
      </c>
      <c r="F88" s="588" t="s">
        <v>635</v>
      </c>
      <c r="G88" s="589" t="s">
        <v>635</v>
      </c>
      <c r="H88" s="586" t="s">
        <v>1266</v>
      </c>
      <c r="I88" s="586" t="s">
        <v>1110</v>
      </c>
      <c r="J88" s="628" t="s">
        <v>657</v>
      </c>
      <c r="K88" s="629" t="s">
        <v>1265</v>
      </c>
      <c r="L88" s="630">
        <v>59.96</v>
      </c>
      <c r="M88" s="144"/>
    </row>
    <row r="89" spans="1:32" s="540" customFormat="1" ht="37.5">
      <c r="A89" s="580" t="s">
        <v>406</v>
      </c>
      <c r="B89" s="570" t="s">
        <v>407</v>
      </c>
      <c r="C89" s="580" t="s">
        <v>672</v>
      </c>
      <c r="D89" s="580" t="s">
        <v>1267</v>
      </c>
      <c r="E89" s="640" t="s">
        <v>1268</v>
      </c>
      <c r="F89" s="588" t="s">
        <v>635</v>
      </c>
      <c r="G89" s="589" t="s">
        <v>635</v>
      </c>
      <c r="H89" s="580" t="s">
        <v>1269</v>
      </c>
      <c r="I89" s="580" t="s">
        <v>1130</v>
      </c>
      <c r="J89" s="641" t="s">
        <v>1270</v>
      </c>
      <c r="K89" s="642" t="s">
        <v>680</v>
      </c>
      <c r="L89" s="643">
        <v>525</v>
      </c>
      <c r="M89" s="539"/>
    </row>
    <row r="90" spans="1:32" s="540" customFormat="1" ht="37.5">
      <c r="A90" s="580" t="s">
        <v>406</v>
      </c>
      <c r="B90" s="570" t="s">
        <v>407</v>
      </c>
      <c r="C90" s="580" t="s">
        <v>672</v>
      </c>
      <c r="D90" s="580" t="s">
        <v>1271</v>
      </c>
      <c r="E90" s="640" t="s">
        <v>1272</v>
      </c>
      <c r="F90" s="588" t="s">
        <v>635</v>
      </c>
      <c r="G90" s="589" t="s">
        <v>635</v>
      </c>
      <c r="H90" s="580" t="s">
        <v>414</v>
      </c>
      <c r="I90" s="580" t="s">
        <v>1191</v>
      </c>
      <c r="J90" s="641" t="s">
        <v>1273</v>
      </c>
      <c r="K90" s="642" t="s">
        <v>680</v>
      </c>
      <c r="L90" s="643">
        <v>100</v>
      </c>
      <c r="M90" s="539"/>
    </row>
    <row r="91" spans="1:32" s="549" customFormat="1" ht="37.5">
      <c r="A91" s="581" t="s">
        <v>406</v>
      </c>
      <c r="B91" s="582" t="s">
        <v>407</v>
      </c>
      <c r="C91" s="581" t="s">
        <v>672</v>
      </c>
      <c r="D91" s="581" t="s">
        <v>692</v>
      </c>
      <c r="E91" s="582" t="s">
        <v>693</v>
      </c>
      <c r="F91" s="582" t="s">
        <v>635</v>
      </c>
      <c r="G91" s="631" t="s">
        <v>635</v>
      </c>
      <c r="H91" s="581" t="s">
        <v>1274</v>
      </c>
      <c r="I91" s="586" t="s">
        <v>1275</v>
      </c>
      <c r="J91" s="632" t="s">
        <v>657</v>
      </c>
      <c r="K91" s="583">
        <v>2611606</v>
      </c>
      <c r="L91" s="633">
        <v>18389.36</v>
      </c>
      <c r="M91" s="547"/>
      <c r="N91" s="548"/>
      <c r="O91" s="548"/>
      <c r="P91" s="548"/>
      <c r="Q91" s="548"/>
      <c r="R91" s="548"/>
      <c r="S91" s="548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48"/>
      <c r="AE91" s="548"/>
      <c r="AF91" s="548"/>
    </row>
    <row r="92" spans="1:32" s="549" customFormat="1" ht="37.5">
      <c r="A92" s="581" t="s">
        <v>406</v>
      </c>
      <c r="B92" s="582" t="s">
        <v>407</v>
      </c>
      <c r="C92" s="581" t="s">
        <v>1276</v>
      </c>
      <c r="D92" s="581" t="s">
        <v>1277</v>
      </c>
      <c r="E92" s="582" t="s">
        <v>1278</v>
      </c>
      <c r="F92" s="582" t="s">
        <v>635</v>
      </c>
      <c r="G92" s="631" t="s">
        <v>635</v>
      </c>
      <c r="H92" s="581" t="s">
        <v>1279</v>
      </c>
      <c r="I92" s="586" t="s">
        <v>1042</v>
      </c>
      <c r="J92" s="632" t="s">
        <v>657</v>
      </c>
      <c r="K92" s="583">
        <v>4216602</v>
      </c>
      <c r="L92" s="633">
        <v>1104.1300000000001</v>
      </c>
      <c r="M92" s="547"/>
      <c r="N92" s="548"/>
      <c r="O92" s="548"/>
      <c r="P92" s="548"/>
      <c r="Q92" s="548"/>
      <c r="R92" s="548"/>
      <c r="S92" s="548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48"/>
      <c r="AE92" s="548"/>
      <c r="AF92" s="548"/>
    </row>
    <row r="93" spans="1:32" s="549" customFormat="1" ht="37.5">
      <c r="A93" s="581" t="s">
        <v>406</v>
      </c>
      <c r="B93" s="582" t="s">
        <v>407</v>
      </c>
      <c r="C93" s="581" t="s">
        <v>661</v>
      </c>
      <c r="D93" s="581" t="s">
        <v>704</v>
      </c>
      <c r="E93" s="582" t="s">
        <v>705</v>
      </c>
      <c r="F93" s="631" t="s">
        <v>635</v>
      </c>
      <c r="G93" s="631" t="s">
        <v>635</v>
      </c>
      <c r="H93" s="581" t="s">
        <v>1280</v>
      </c>
      <c r="I93" s="586" t="s">
        <v>1150</v>
      </c>
      <c r="J93" s="632" t="s">
        <v>657</v>
      </c>
      <c r="K93" s="584">
        <v>2605905</v>
      </c>
      <c r="L93" s="633">
        <v>10000</v>
      </c>
      <c r="M93" s="547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</row>
    <row r="94" spans="1:32" s="549" customFormat="1" ht="37.5">
      <c r="A94" s="581" t="s">
        <v>406</v>
      </c>
      <c r="B94" s="582" t="s">
        <v>407</v>
      </c>
      <c r="C94" s="581" t="s">
        <v>689</v>
      </c>
      <c r="D94" s="581" t="s">
        <v>1302</v>
      </c>
      <c r="E94" s="634" t="s">
        <v>720</v>
      </c>
      <c r="F94" s="582" t="s">
        <v>635</v>
      </c>
      <c r="G94" s="582" t="s">
        <v>635</v>
      </c>
      <c r="H94" s="634">
        <v>1447</v>
      </c>
      <c r="I94" s="586" t="s">
        <v>1304</v>
      </c>
      <c r="J94" s="632" t="s">
        <v>657</v>
      </c>
      <c r="K94" s="584">
        <v>2610606</v>
      </c>
      <c r="L94" s="635">
        <v>650</v>
      </c>
      <c r="M94" s="547"/>
      <c r="N94" s="548"/>
      <c r="O94" s="548"/>
      <c r="P94" s="548"/>
      <c r="Q94" s="548"/>
      <c r="R94" s="548"/>
      <c r="S94" s="548"/>
      <c r="T94" s="548"/>
      <c r="U94" s="548"/>
      <c r="V94" s="548"/>
      <c r="W94" s="548"/>
      <c r="X94" s="548"/>
      <c r="Y94" s="548"/>
      <c r="Z94" s="548"/>
      <c r="AA94" s="548"/>
      <c r="AB94" s="548"/>
      <c r="AC94" s="548"/>
      <c r="AD94" s="548"/>
      <c r="AE94" s="548"/>
      <c r="AF94" s="548"/>
    </row>
    <row r="95" spans="1:32" s="549" customFormat="1" ht="37.5">
      <c r="A95" s="581" t="s">
        <v>406</v>
      </c>
      <c r="B95" s="582" t="s">
        <v>407</v>
      </c>
      <c r="C95" s="581" t="s">
        <v>661</v>
      </c>
      <c r="D95" s="581" t="s">
        <v>715</v>
      </c>
      <c r="E95" s="582" t="s">
        <v>716</v>
      </c>
      <c r="F95" s="582" t="s">
        <v>635</v>
      </c>
      <c r="G95" s="631" t="s">
        <v>635</v>
      </c>
      <c r="H95" s="636" t="s">
        <v>1281</v>
      </c>
      <c r="I95" s="586" t="s">
        <v>1282</v>
      </c>
      <c r="J95" s="637" t="s">
        <v>1283</v>
      </c>
      <c r="K95" s="638" t="s">
        <v>717</v>
      </c>
      <c r="L95" s="633">
        <v>13000</v>
      </c>
      <c r="M95" s="547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</row>
    <row r="96" spans="1:32" s="562" customFormat="1" ht="37.5">
      <c r="A96" s="576" t="s">
        <v>406</v>
      </c>
      <c r="B96" s="577" t="s">
        <v>407</v>
      </c>
      <c r="C96" s="576" t="s">
        <v>672</v>
      </c>
      <c r="D96" s="576" t="s">
        <v>710</v>
      </c>
      <c r="E96" s="604" t="s">
        <v>711</v>
      </c>
      <c r="F96" s="604" t="s">
        <v>635</v>
      </c>
      <c r="G96" s="605" t="s">
        <v>635</v>
      </c>
      <c r="H96" s="576" t="s">
        <v>1287</v>
      </c>
      <c r="I96" s="586" t="s">
        <v>1207</v>
      </c>
      <c r="J96" s="606" t="s">
        <v>657</v>
      </c>
      <c r="K96" s="578">
        <v>2611606</v>
      </c>
      <c r="L96" s="609">
        <v>82.56</v>
      </c>
      <c r="M96" s="561"/>
    </row>
    <row r="97" spans="1:13" s="562" customFormat="1" ht="37.5">
      <c r="A97" s="576" t="s">
        <v>406</v>
      </c>
      <c r="B97" s="577" t="s">
        <v>407</v>
      </c>
      <c r="C97" s="576" t="s">
        <v>731</v>
      </c>
      <c r="D97" s="576" t="s">
        <v>1301</v>
      </c>
      <c r="E97" s="604" t="s">
        <v>1300</v>
      </c>
      <c r="F97" s="604" t="s">
        <v>634</v>
      </c>
      <c r="G97" s="605" t="s">
        <v>635</v>
      </c>
      <c r="H97" s="576" t="s">
        <v>1299</v>
      </c>
      <c r="I97" s="586" t="s">
        <v>1194</v>
      </c>
      <c r="J97" s="606" t="s">
        <v>1298</v>
      </c>
      <c r="K97" s="578" t="s">
        <v>680</v>
      </c>
      <c r="L97" s="609">
        <v>169</v>
      </c>
      <c r="M97" s="561"/>
    </row>
    <row r="98" spans="1:13" ht="15.75">
      <c r="A98" s="551"/>
      <c r="B98" s="170"/>
      <c r="C98" s="176"/>
      <c r="D98" s="176"/>
      <c r="E98" s="552"/>
      <c r="F98" s="553"/>
      <c r="G98" s="538"/>
      <c r="H98" s="176"/>
      <c r="I98" s="169"/>
      <c r="J98" s="546"/>
      <c r="K98" s="176"/>
      <c r="L98" s="554">
        <v>0</v>
      </c>
      <c r="M98" s="144"/>
    </row>
    <row r="99" spans="1:13" ht="15.75">
      <c r="A99" s="551"/>
      <c r="B99" s="170"/>
      <c r="C99" s="176"/>
      <c r="D99" s="176"/>
      <c r="E99" s="552"/>
      <c r="F99" s="553"/>
      <c r="G99" s="538"/>
      <c r="H99" s="176"/>
      <c r="I99" s="169"/>
      <c r="J99" s="546"/>
      <c r="K99" s="176"/>
      <c r="L99" s="554">
        <v>0</v>
      </c>
      <c r="M99" s="144"/>
    </row>
    <row r="100" spans="1:13" ht="15.75">
      <c r="A100" s="551"/>
      <c r="B100" s="170"/>
      <c r="C100" s="176"/>
      <c r="D100" s="176"/>
      <c r="E100" s="552"/>
      <c r="F100" s="553"/>
      <c r="G100" s="538"/>
      <c r="H100" s="176"/>
      <c r="I100" s="169"/>
      <c r="J100" s="546"/>
      <c r="K100" s="176"/>
      <c r="L100" s="554">
        <v>0</v>
      </c>
      <c r="M100" s="144"/>
    </row>
    <row r="101" spans="1:13" ht="15.75">
      <c r="A101" s="551"/>
      <c r="B101" s="170"/>
      <c r="C101" s="176"/>
      <c r="D101" s="176"/>
      <c r="E101" s="552"/>
      <c r="F101" s="553"/>
      <c r="G101" s="538"/>
      <c r="H101" s="176"/>
      <c r="I101" s="169"/>
      <c r="J101" s="546"/>
      <c r="K101" s="176"/>
      <c r="L101" s="554">
        <v>0</v>
      </c>
      <c r="M101" s="144"/>
    </row>
    <row r="102" spans="1:13" ht="15.75">
      <c r="A102" s="555"/>
      <c r="B102" s="552"/>
      <c r="C102" s="176"/>
      <c r="D102" s="176"/>
      <c r="E102" s="552"/>
      <c r="F102" s="553"/>
      <c r="G102" s="538"/>
      <c r="H102" s="176"/>
      <c r="I102" s="169"/>
      <c r="J102" s="546"/>
      <c r="K102" s="176"/>
      <c r="L102" s="554">
        <v>0</v>
      </c>
      <c r="M102" s="144"/>
    </row>
    <row r="103" spans="1:13" ht="15.75">
      <c r="A103" s="555"/>
      <c r="B103" s="552"/>
      <c r="C103" s="176"/>
      <c r="D103" s="176"/>
      <c r="E103" s="552"/>
      <c r="F103" s="553"/>
      <c r="G103" s="538"/>
      <c r="H103" s="176"/>
      <c r="I103" s="169"/>
      <c r="J103" s="546"/>
      <c r="K103" s="176"/>
      <c r="L103" s="554">
        <v>0</v>
      </c>
      <c r="M103" s="144"/>
    </row>
    <row r="104" spans="1:13" ht="15.75">
      <c r="A104" s="555"/>
      <c r="B104" s="552"/>
      <c r="C104" s="176"/>
      <c r="D104" s="176"/>
      <c r="E104" s="552"/>
      <c r="F104" s="553"/>
      <c r="G104" s="538"/>
      <c r="H104" s="176"/>
      <c r="I104" s="169"/>
      <c r="J104" s="546"/>
      <c r="K104" s="176"/>
      <c r="L104" s="554">
        <v>0</v>
      </c>
      <c r="M104" s="144"/>
    </row>
    <row r="105" spans="1:13" ht="15.75">
      <c r="A105" s="555"/>
      <c r="B105" s="552"/>
      <c r="C105" s="176"/>
      <c r="D105" s="176"/>
      <c r="E105" s="552"/>
      <c r="F105" s="553"/>
      <c r="G105" s="538"/>
      <c r="H105" s="176"/>
      <c r="I105" s="169"/>
      <c r="J105" s="546"/>
      <c r="K105" s="176"/>
      <c r="L105" s="554">
        <v>0</v>
      </c>
      <c r="M105" s="144"/>
    </row>
    <row r="106" spans="1:13" ht="15.75">
      <c r="A106" s="555"/>
      <c r="B106" s="552"/>
      <c r="C106" s="176"/>
      <c r="D106" s="176"/>
      <c r="E106" s="552"/>
      <c r="F106" s="553"/>
      <c r="G106" s="538"/>
      <c r="H106" s="176"/>
      <c r="I106" s="169"/>
      <c r="J106" s="546"/>
      <c r="K106" s="176"/>
      <c r="L106" s="554">
        <v>0</v>
      </c>
      <c r="M106" s="144"/>
    </row>
    <row r="107" spans="1:13" ht="15.75">
      <c r="A107" s="555"/>
      <c r="B107" s="552"/>
      <c r="C107" s="176"/>
      <c r="D107" s="176"/>
      <c r="E107" s="552"/>
      <c r="F107" s="553"/>
      <c r="G107" s="538"/>
      <c r="H107" s="176"/>
      <c r="I107" s="169"/>
      <c r="J107" s="546"/>
      <c r="K107" s="176"/>
      <c r="L107" s="554">
        <v>0</v>
      </c>
      <c r="M107" s="144"/>
    </row>
    <row r="108" spans="1:13" ht="15.75">
      <c r="A108" s="555"/>
      <c r="B108" s="552"/>
      <c r="C108" s="176"/>
      <c r="D108" s="176"/>
      <c r="E108" s="552"/>
      <c r="F108" s="553"/>
      <c r="G108" s="538"/>
      <c r="H108" s="176"/>
      <c r="I108" s="169"/>
      <c r="J108" s="546"/>
      <c r="K108" s="176"/>
      <c r="L108" s="554">
        <v>0</v>
      </c>
      <c r="M108" s="144"/>
    </row>
    <row r="109" spans="1:13" ht="15.75">
      <c r="A109" s="555"/>
      <c r="B109" s="552"/>
      <c r="C109" s="176"/>
      <c r="D109" s="176"/>
      <c r="E109" s="552"/>
      <c r="F109" s="553"/>
      <c r="G109" s="538"/>
      <c r="H109" s="176"/>
      <c r="I109" s="169"/>
      <c r="J109" s="546"/>
      <c r="K109" s="176"/>
      <c r="L109" s="554">
        <v>0</v>
      </c>
      <c r="M109" s="144"/>
    </row>
    <row r="110" spans="1:13" ht="15.75">
      <c r="A110" s="555"/>
      <c r="B110" s="552"/>
      <c r="C110" s="176"/>
      <c r="D110" s="176"/>
      <c r="E110" s="552"/>
      <c r="F110" s="553"/>
      <c r="G110" s="538"/>
      <c r="H110" s="176"/>
      <c r="I110" s="169"/>
      <c r="J110" s="546"/>
      <c r="K110" s="176"/>
      <c r="L110" s="554">
        <v>0</v>
      </c>
      <c r="M110" s="144"/>
    </row>
    <row r="111" spans="1:13" ht="15.75">
      <c r="A111" s="555"/>
      <c r="B111" s="552"/>
      <c r="C111" s="176"/>
      <c r="D111" s="176"/>
      <c r="E111" s="552"/>
      <c r="F111" s="553"/>
      <c r="G111" s="538"/>
      <c r="H111" s="176"/>
      <c r="I111" s="169"/>
      <c r="J111" s="546"/>
      <c r="K111" s="176"/>
      <c r="L111" s="554">
        <v>0</v>
      </c>
      <c r="M111" s="144"/>
    </row>
    <row r="112" spans="1:13" ht="15.75">
      <c r="A112" s="555"/>
      <c r="B112" s="552"/>
      <c r="C112" s="176"/>
      <c r="D112" s="176"/>
      <c r="E112" s="552"/>
      <c r="F112" s="553"/>
      <c r="G112" s="538"/>
      <c r="H112" s="176"/>
      <c r="I112" s="169"/>
      <c r="J112" s="546"/>
      <c r="K112" s="176"/>
      <c r="L112" s="554">
        <v>0</v>
      </c>
      <c r="M112" s="144"/>
    </row>
    <row r="113" spans="1:13" ht="15.75">
      <c r="A113" s="555"/>
      <c r="B113" s="552"/>
      <c r="C113" s="176"/>
      <c r="D113" s="176"/>
      <c r="E113" s="552"/>
      <c r="F113" s="553"/>
      <c r="G113" s="538"/>
      <c r="H113" s="176"/>
      <c r="I113" s="169"/>
      <c r="J113" s="546"/>
      <c r="K113" s="176"/>
      <c r="L113" s="554">
        <v>0</v>
      </c>
      <c r="M113" s="144"/>
    </row>
    <row r="114" spans="1:13" ht="15.75">
      <c r="A114" s="555"/>
      <c r="B114" s="552"/>
      <c r="C114" s="176"/>
      <c r="D114" s="176"/>
      <c r="E114" s="552"/>
      <c r="F114" s="553"/>
      <c r="G114" s="538"/>
      <c r="H114" s="176"/>
      <c r="I114" s="169"/>
      <c r="J114" s="546"/>
      <c r="K114" s="176"/>
      <c r="L114" s="554">
        <v>0</v>
      </c>
      <c r="M114" s="144"/>
    </row>
    <row r="115" spans="1:13" ht="15.75">
      <c r="A115" s="555"/>
      <c r="B115" s="552"/>
      <c r="C115" s="176"/>
      <c r="D115" s="176"/>
      <c r="E115" s="552"/>
      <c r="F115" s="553"/>
      <c r="G115" s="538"/>
      <c r="H115" s="176"/>
      <c r="I115" s="169"/>
      <c r="J115" s="546"/>
      <c r="K115" s="176"/>
      <c r="L115" s="554">
        <v>0</v>
      </c>
      <c r="M115" s="144"/>
    </row>
    <row r="116" spans="1:13" ht="15.75">
      <c r="A116" s="555"/>
      <c r="B116" s="552"/>
      <c r="C116" s="176"/>
      <c r="D116" s="176"/>
      <c r="E116" s="552"/>
      <c r="F116" s="553"/>
      <c r="G116" s="538"/>
      <c r="H116" s="176"/>
      <c r="I116" s="169"/>
      <c r="J116" s="546"/>
      <c r="K116" s="176"/>
      <c r="L116" s="554">
        <v>0</v>
      </c>
      <c r="M116" s="144"/>
    </row>
    <row r="117" spans="1:13" ht="15.75">
      <c r="A117" s="555"/>
      <c r="B117" s="552"/>
      <c r="C117" s="176"/>
      <c r="D117" s="176"/>
      <c r="E117" s="552"/>
      <c r="F117" s="553"/>
      <c r="G117" s="538"/>
      <c r="H117" s="176"/>
      <c r="I117" s="169"/>
      <c r="J117" s="546"/>
      <c r="K117" s="176"/>
      <c r="L117" s="554">
        <v>0</v>
      </c>
      <c r="M117" s="144"/>
    </row>
    <row r="118" spans="1:13" ht="15.75">
      <c r="A118" s="555"/>
      <c r="B118" s="552"/>
      <c r="C118" s="176"/>
      <c r="D118" s="176"/>
      <c r="E118" s="552"/>
      <c r="F118" s="553"/>
      <c r="G118" s="538"/>
      <c r="H118" s="176"/>
      <c r="I118" s="169"/>
      <c r="J118" s="546"/>
      <c r="K118" s="176"/>
      <c r="L118" s="554">
        <v>0</v>
      </c>
      <c r="M118" s="144"/>
    </row>
    <row r="119" spans="1:13" ht="15.75">
      <c r="A119" s="555"/>
      <c r="B119" s="552"/>
      <c r="C119" s="176"/>
      <c r="D119" s="176"/>
      <c r="E119" s="552"/>
      <c r="F119" s="553"/>
      <c r="G119" s="538"/>
      <c r="H119" s="176"/>
      <c r="I119" s="169"/>
      <c r="J119" s="546"/>
      <c r="K119" s="176"/>
      <c r="L119" s="554">
        <v>0</v>
      </c>
      <c r="M119" s="144"/>
    </row>
    <row r="120" spans="1:13" ht="15.75">
      <c r="A120" s="555"/>
      <c r="B120" s="552"/>
      <c r="C120" s="176"/>
      <c r="D120" s="176"/>
      <c r="E120" s="552"/>
      <c r="F120" s="553"/>
      <c r="G120" s="538"/>
      <c r="H120" s="176"/>
      <c r="I120" s="169"/>
      <c r="J120" s="546"/>
      <c r="K120" s="176"/>
      <c r="L120" s="554">
        <v>0</v>
      </c>
      <c r="M120" s="144"/>
    </row>
    <row r="121" spans="1:13" ht="15.75">
      <c r="A121" s="555"/>
      <c r="B121" s="552"/>
      <c r="C121" s="176"/>
      <c r="D121" s="176"/>
      <c r="E121" s="552"/>
      <c r="F121" s="553"/>
      <c r="G121" s="538"/>
      <c r="H121" s="176"/>
      <c r="I121" s="169"/>
      <c r="J121" s="546"/>
      <c r="K121" s="176"/>
      <c r="L121" s="554">
        <v>0</v>
      </c>
      <c r="M121" s="144"/>
    </row>
    <row r="122" spans="1:13" ht="15.75">
      <c r="A122" s="555"/>
      <c r="B122" s="552"/>
      <c r="C122" s="176"/>
      <c r="D122" s="176"/>
      <c r="E122" s="552"/>
      <c r="F122" s="553"/>
      <c r="G122" s="538"/>
      <c r="H122" s="176"/>
      <c r="I122" s="169"/>
      <c r="J122" s="546"/>
      <c r="K122" s="176"/>
      <c r="L122" s="554">
        <v>0</v>
      </c>
      <c r="M122" s="144"/>
    </row>
    <row r="123" spans="1:13" ht="15.75">
      <c r="A123" s="555"/>
      <c r="B123" s="552"/>
      <c r="C123" s="176"/>
      <c r="D123" s="176"/>
      <c r="E123" s="552"/>
      <c r="F123" s="553"/>
      <c r="G123" s="538"/>
      <c r="H123" s="176"/>
      <c r="I123" s="169"/>
      <c r="J123" s="546"/>
      <c r="K123" s="176"/>
      <c r="L123" s="556">
        <v>0</v>
      </c>
      <c r="M123" s="144"/>
    </row>
    <row r="124" spans="1:13" ht="15.75">
      <c r="A124" s="555"/>
      <c r="B124" s="552"/>
      <c r="C124" s="176"/>
      <c r="D124" s="176"/>
      <c r="E124" s="552"/>
      <c r="F124" s="553"/>
      <c r="G124" s="538"/>
      <c r="H124" s="176"/>
      <c r="I124" s="169"/>
      <c r="J124" s="546"/>
      <c r="K124" s="176"/>
      <c r="L124" s="556">
        <v>0</v>
      </c>
      <c r="M124" s="144"/>
    </row>
    <row r="125" spans="1:13" ht="15.75">
      <c r="A125" s="555"/>
      <c r="B125" s="552"/>
      <c r="C125" s="176"/>
      <c r="D125" s="176"/>
      <c r="E125" s="552"/>
      <c r="F125" s="553"/>
      <c r="G125" s="538"/>
      <c r="H125" s="176"/>
      <c r="I125" s="169"/>
      <c r="J125" s="546"/>
      <c r="K125" s="176"/>
      <c r="L125" s="556">
        <v>0</v>
      </c>
      <c r="M125" s="144"/>
    </row>
    <row r="126" spans="1:13" ht="15.75">
      <c r="A126" s="555"/>
      <c r="B126" s="552"/>
      <c r="C126" s="176"/>
      <c r="D126" s="176"/>
      <c r="E126" s="552"/>
      <c r="F126" s="553"/>
      <c r="G126" s="538"/>
      <c r="H126" s="176"/>
      <c r="I126" s="169"/>
      <c r="J126" s="546"/>
      <c r="K126" s="176"/>
      <c r="L126" s="556">
        <v>0</v>
      </c>
      <c r="M126" s="144"/>
    </row>
    <row r="127" spans="1:13" ht="15.75">
      <c r="A127" s="555"/>
      <c r="B127" s="552"/>
      <c r="C127" s="176"/>
      <c r="D127" s="176"/>
      <c r="E127" s="552"/>
      <c r="F127" s="553"/>
      <c r="G127" s="538"/>
      <c r="H127" s="176"/>
      <c r="I127" s="169"/>
      <c r="J127" s="546"/>
      <c r="K127" s="176"/>
      <c r="L127" s="556">
        <v>0</v>
      </c>
      <c r="M127" s="144"/>
    </row>
    <row r="128" spans="1:13" ht="15.75">
      <c r="A128" s="555"/>
      <c r="B128" s="552"/>
      <c r="C128" s="176"/>
      <c r="D128" s="176"/>
      <c r="E128" s="552"/>
      <c r="F128" s="553"/>
      <c r="G128" s="538"/>
      <c r="H128" s="176"/>
      <c r="I128" s="169"/>
      <c r="J128" s="546"/>
      <c r="K128" s="176"/>
      <c r="L128" s="556">
        <v>0</v>
      </c>
      <c r="M128" s="144"/>
    </row>
    <row r="129" spans="1:13" ht="15.75">
      <c r="A129" s="555"/>
      <c r="B129" s="552"/>
      <c r="C129" s="176"/>
      <c r="D129" s="176"/>
      <c r="E129" s="552"/>
      <c r="F129" s="553"/>
      <c r="G129" s="538"/>
      <c r="H129" s="176"/>
      <c r="I129" s="169"/>
      <c r="J129" s="546"/>
      <c r="K129" s="176"/>
      <c r="L129" s="556">
        <v>0</v>
      </c>
      <c r="M129" s="144"/>
    </row>
    <row r="130" spans="1:13" ht="15.75">
      <c r="A130" s="555"/>
      <c r="B130" s="552"/>
      <c r="C130" s="176"/>
      <c r="D130" s="176"/>
      <c r="E130" s="552"/>
      <c r="F130" s="553"/>
      <c r="G130" s="538"/>
      <c r="H130" s="176"/>
      <c r="I130" s="169"/>
      <c r="J130" s="546"/>
      <c r="K130" s="176"/>
      <c r="L130" s="556">
        <v>0</v>
      </c>
      <c r="M130" s="144"/>
    </row>
    <row r="131" spans="1:13" ht="15.75">
      <c r="A131" s="555"/>
      <c r="B131" s="552"/>
      <c r="C131" s="176"/>
      <c r="D131" s="176"/>
      <c r="E131" s="552"/>
      <c r="F131" s="553"/>
      <c r="G131" s="538"/>
      <c r="H131" s="176"/>
      <c r="I131" s="169"/>
      <c r="J131" s="546"/>
      <c r="K131" s="176"/>
      <c r="L131" s="556">
        <v>0</v>
      </c>
      <c r="M131" s="144"/>
    </row>
    <row r="132" spans="1:13" ht="15.75">
      <c r="A132" s="555"/>
      <c r="B132" s="552"/>
      <c r="C132" s="176"/>
      <c r="D132" s="176"/>
      <c r="E132" s="552"/>
      <c r="F132" s="553"/>
      <c r="G132" s="538"/>
      <c r="H132" s="176"/>
      <c r="I132" s="169"/>
      <c r="J132" s="546"/>
      <c r="K132" s="176"/>
      <c r="L132" s="556">
        <v>0</v>
      </c>
      <c r="M132" s="144"/>
    </row>
    <row r="133" spans="1:13" ht="15.75">
      <c r="A133" s="555"/>
      <c r="B133" s="552"/>
      <c r="C133" s="176"/>
      <c r="D133" s="176"/>
      <c r="E133" s="552"/>
      <c r="F133" s="553"/>
      <c r="G133" s="538"/>
      <c r="H133" s="176"/>
      <c r="I133" s="169"/>
      <c r="J133" s="546"/>
      <c r="K133" s="176"/>
      <c r="L133" s="556">
        <v>0</v>
      </c>
      <c r="M133" s="144"/>
    </row>
    <row r="134" spans="1:13" ht="15.75">
      <c r="A134" s="555"/>
      <c r="B134" s="552"/>
      <c r="C134" s="176"/>
      <c r="D134" s="176"/>
      <c r="E134" s="552"/>
      <c r="F134" s="553"/>
      <c r="G134" s="538"/>
      <c r="H134" s="176"/>
      <c r="I134" s="169"/>
      <c r="J134" s="546"/>
      <c r="K134" s="176"/>
      <c r="L134" s="556">
        <v>0</v>
      </c>
      <c r="M134" s="144"/>
    </row>
    <row r="135" spans="1:13" ht="15.75">
      <c r="A135" s="555"/>
      <c r="B135" s="552"/>
      <c r="C135" s="176"/>
      <c r="D135" s="176"/>
      <c r="E135" s="552"/>
      <c r="F135" s="553"/>
      <c r="G135" s="538"/>
      <c r="H135" s="176"/>
      <c r="I135" s="169"/>
      <c r="J135" s="546"/>
      <c r="K135" s="176"/>
      <c r="L135" s="556">
        <v>0</v>
      </c>
      <c r="M135" s="144"/>
    </row>
    <row r="136" spans="1:13" ht="15.75">
      <c r="A136" s="555"/>
      <c r="B136" s="552"/>
      <c r="C136" s="176"/>
      <c r="D136" s="176"/>
      <c r="E136" s="552"/>
      <c r="F136" s="553"/>
      <c r="G136" s="538"/>
      <c r="H136" s="176"/>
      <c r="I136" s="169"/>
      <c r="J136" s="546"/>
      <c r="K136" s="176"/>
      <c r="L136" s="556">
        <v>0</v>
      </c>
      <c r="M136" s="144"/>
    </row>
    <row r="137" spans="1:13" ht="15.75">
      <c r="A137" s="555"/>
      <c r="B137" s="552"/>
      <c r="C137" s="176"/>
      <c r="D137" s="176"/>
      <c r="E137" s="552"/>
      <c r="F137" s="553"/>
      <c r="G137" s="538"/>
      <c r="H137" s="176"/>
      <c r="I137" s="169"/>
      <c r="J137" s="546"/>
      <c r="K137" s="176"/>
      <c r="L137" s="556">
        <v>0</v>
      </c>
      <c r="M137" s="144"/>
    </row>
    <row r="138" spans="1:13" ht="15.75">
      <c r="A138" s="555"/>
      <c r="B138" s="552"/>
      <c r="C138" s="176"/>
      <c r="D138" s="176"/>
      <c r="E138" s="552"/>
      <c r="F138" s="553"/>
      <c r="G138" s="538"/>
      <c r="H138" s="176"/>
      <c r="I138" s="169"/>
      <c r="J138" s="546"/>
      <c r="K138" s="176"/>
      <c r="L138" s="556">
        <v>0</v>
      </c>
      <c r="M138" s="144"/>
    </row>
    <row r="139" spans="1:13" ht="15.75">
      <c r="A139" s="555"/>
      <c r="B139" s="552"/>
      <c r="C139" s="176"/>
      <c r="D139" s="176"/>
      <c r="E139" s="552"/>
      <c r="F139" s="553"/>
      <c r="G139" s="538"/>
      <c r="H139" s="176"/>
      <c r="I139" s="169"/>
      <c r="J139" s="546"/>
      <c r="K139" s="176"/>
      <c r="L139" s="556">
        <v>0</v>
      </c>
      <c r="M139" s="144"/>
    </row>
    <row r="140" spans="1:13" ht="15.75">
      <c r="A140" s="555"/>
      <c r="B140" s="552"/>
      <c r="C140" s="176"/>
      <c r="D140" s="176"/>
      <c r="E140" s="552"/>
      <c r="F140" s="553"/>
      <c r="G140" s="538"/>
      <c r="H140" s="176"/>
      <c r="I140" s="169"/>
      <c r="J140" s="546"/>
      <c r="K140" s="176"/>
      <c r="L140" s="556">
        <v>0</v>
      </c>
      <c r="M140" s="144"/>
    </row>
    <row r="141" spans="1:13" ht="15.75">
      <c r="A141" s="555"/>
      <c r="B141" s="552"/>
      <c r="C141" s="176"/>
      <c r="D141" s="176"/>
      <c r="E141" s="552"/>
      <c r="F141" s="553"/>
      <c r="G141" s="538"/>
      <c r="H141" s="176"/>
      <c r="I141" s="169"/>
      <c r="J141" s="546"/>
      <c r="K141" s="176"/>
      <c r="L141" s="556">
        <v>0</v>
      </c>
      <c r="M141" s="144"/>
    </row>
    <row r="142" spans="1:13" ht="15.75">
      <c r="A142" s="555"/>
      <c r="B142" s="552"/>
      <c r="C142" s="176"/>
      <c r="D142" s="176"/>
      <c r="E142" s="552"/>
      <c r="F142" s="553"/>
      <c r="G142" s="538"/>
      <c r="H142" s="176"/>
      <c r="I142" s="169"/>
      <c r="J142" s="546"/>
      <c r="K142" s="176"/>
      <c r="L142" s="556">
        <v>0</v>
      </c>
      <c r="M142" s="144"/>
    </row>
    <row r="143" spans="1:13" ht="15.75">
      <c r="A143" s="555"/>
      <c r="B143" s="552"/>
      <c r="C143" s="176"/>
      <c r="D143" s="176"/>
      <c r="E143" s="552"/>
      <c r="F143" s="553"/>
      <c r="G143" s="538"/>
      <c r="H143" s="176"/>
      <c r="I143" s="169"/>
      <c r="J143" s="546"/>
      <c r="K143" s="176"/>
      <c r="L143" s="556">
        <v>0</v>
      </c>
      <c r="M143" s="144"/>
    </row>
    <row r="144" spans="1:13" ht="15.75">
      <c r="A144" s="555"/>
      <c r="B144" s="552"/>
      <c r="C144" s="176"/>
      <c r="D144" s="176"/>
      <c r="E144" s="552"/>
      <c r="F144" s="553"/>
      <c r="G144" s="538"/>
      <c r="H144" s="176"/>
      <c r="I144" s="169"/>
      <c r="J144" s="546"/>
      <c r="K144" s="176"/>
      <c r="L144" s="556">
        <v>0</v>
      </c>
      <c r="M144" s="144"/>
    </row>
    <row r="145" spans="1:13" ht="15.75">
      <c r="A145" s="555"/>
      <c r="B145" s="552"/>
      <c r="C145" s="176"/>
      <c r="D145" s="176"/>
      <c r="E145" s="552"/>
      <c r="F145" s="553"/>
      <c r="G145" s="538"/>
      <c r="H145" s="176"/>
      <c r="I145" s="169"/>
      <c r="J145" s="546"/>
      <c r="K145" s="176"/>
      <c r="L145" s="556">
        <v>0</v>
      </c>
      <c r="M145" s="144"/>
    </row>
    <row r="146" spans="1:13" ht="15.75">
      <c r="A146" s="555"/>
      <c r="B146" s="552"/>
      <c r="C146" s="176"/>
      <c r="D146" s="176"/>
      <c r="E146" s="552"/>
      <c r="F146" s="553"/>
      <c r="G146" s="538"/>
      <c r="H146" s="176"/>
      <c r="I146" s="169"/>
      <c r="J146" s="546"/>
      <c r="K146" s="176"/>
      <c r="L146" s="556">
        <v>0</v>
      </c>
      <c r="M146" s="144"/>
    </row>
    <row r="147" spans="1:13" ht="15.75">
      <c r="A147" s="555"/>
      <c r="B147" s="552"/>
      <c r="C147" s="176"/>
      <c r="D147" s="176"/>
      <c r="E147" s="552"/>
      <c r="F147" s="553"/>
      <c r="G147" s="538"/>
      <c r="H147" s="176"/>
      <c r="I147" s="169"/>
      <c r="J147" s="546"/>
      <c r="K147" s="176"/>
      <c r="L147" s="556">
        <v>0</v>
      </c>
      <c r="M147" s="144"/>
    </row>
    <row r="148" spans="1:13" ht="15.75">
      <c r="A148" s="555"/>
      <c r="B148" s="552"/>
      <c r="C148" s="176"/>
      <c r="D148" s="176"/>
      <c r="E148" s="552"/>
      <c r="F148" s="553"/>
      <c r="G148" s="538"/>
      <c r="H148" s="176"/>
      <c r="I148" s="169"/>
      <c r="J148" s="546"/>
      <c r="K148" s="176"/>
      <c r="L148" s="556">
        <v>0</v>
      </c>
      <c r="M148" s="144"/>
    </row>
    <row r="149" spans="1:13" ht="15.75">
      <c r="A149" s="555"/>
      <c r="B149" s="552"/>
      <c r="C149" s="176"/>
      <c r="D149" s="176"/>
      <c r="E149" s="552"/>
      <c r="F149" s="553"/>
      <c r="G149" s="538"/>
      <c r="H149" s="176"/>
      <c r="I149" s="169"/>
      <c r="J149" s="546"/>
      <c r="K149" s="176"/>
      <c r="L149" s="556">
        <v>0</v>
      </c>
      <c r="M149" s="144"/>
    </row>
    <row r="150" spans="1:13" ht="15.75">
      <c r="A150" s="555"/>
      <c r="B150" s="552"/>
      <c r="C150" s="176"/>
      <c r="D150" s="176"/>
      <c r="E150" s="552"/>
      <c r="F150" s="553"/>
      <c r="G150" s="538"/>
      <c r="H150" s="176"/>
      <c r="I150" s="169"/>
      <c r="J150" s="546"/>
      <c r="K150" s="176"/>
      <c r="L150" s="556">
        <v>0</v>
      </c>
      <c r="M150" s="144"/>
    </row>
    <row r="151" spans="1:13" ht="15.75">
      <c r="A151" s="555"/>
      <c r="B151" s="552"/>
      <c r="C151" s="176"/>
      <c r="D151" s="176"/>
      <c r="E151" s="552"/>
      <c r="F151" s="553"/>
      <c r="G151" s="538"/>
      <c r="H151" s="176"/>
      <c r="I151" s="169"/>
      <c r="J151" s="546"/>
      <c r="K151" s="176"/>
      <c r="L151" s="556">
        <v>0</v>
      </c>
      <c r="M151" s="144"/>
    </row>
    <row r="152" spans="1:13" ht="15.75">
      <c r="A152" s="555"/>
      <c r="B152" s="552"/>
      <c r="C152" s="176"/>
      <c r="D152" s="176"/>
      <c r="E152" s="552"/>
      <c r="F152" s="553"/>
      <c r="G152" s="538"/>
      <c r="H152" s="176"/>
      <c r="I152" s="169"/>
      <c r="J152" s="546"/>
      <c r="K152" s="176"/>
      <c r="L152" s="556">
        <v>0</v>
      </c>
      <c r="M152" s="144"/>
    </row>
    <row r="153" spans="1:13" ht="15.75">
      <c r="A153" s="555"/>
      <c r="B153" s="552"/>
      <c r="C153" s="176"/>
      <c r="D153" s="176"/>
      <c r="E153" s="552"/>
      <c r="F153" s="553"/>
      <c r="G153" s="538"/>
      <c r="H153" s="176"/>
      <c r="I153" s="169"/>
      <c r="J153" s="546"/>
      <c r="K153" s="176"/>
      <c r="L153" s="556">
        <v>0</v>
      </c>
      <c r="M153" s="144"/>
    </row>
    <row r="154" spans="1:13" ht="15.75">
      <c r="A154" s="555"/>
      <c r="B154" s="552"/>
      <c r="C154" s="176"/>
      <c r="D154" s="176"/>
      <c r="E154" s="552"/>
      <c r="F154" s="553"/>
      <c r="G154" s="538"/>
      <c r="H154" s="176"/>
      <c r="I154" s="169"/>
      <c r="J154" s="546"/>
      <c r="K154" s="176"/>
      <c r="L154" s="556">
        <v>0</v>
      </c>
      <c r="M154" s="144"/>
    </row>
    <row r="155" spans="1:13" ht="15.75">
      <c r="A155" s="555"/>
      <c r="B155" s="552"/>
      <c r="C155" s="176"/>
      <c r="D155" s="176"/>
      <c r="E155" s="552"/>
      <c r="F155" s="553"/>
      <c r="G155" s="538"/>
      <c r="H155" s="176"/>
      <c r="I155" s="169"/>
      <c r="J155" s="546"/>
      <c r="K155" s="176"/>
      <c r="L155" s="556">
        <v>0</v>
      </c>
      <c r="M155" s="144"/>
    </row>
    <row r="156" spans="1:13" ht="15.75">
      <c r="A156" s="555"/>
      <c r="B156" s="552"/>
      <c r="C156" s="176"/>
      <c r="D156" s="176"/>
      <c r="E156" s="552"/>
      <c r="F156" s="553"/>
      <c r="G156" s="538"/>
      <c r="H156" s="176"/>
      <c r="I156" s="169"/>
      <c r="J156" s="546"/>
      <c r="K156" s="176"/>
      <c r="L156" s="556">
        <v>0</v>
      </c>
      <c r="M156" s="144"/>
    </row>
    <row r="157" spans="1:13" ht="15.75">
      <c r="A157" s="555"/>
      <c r="B157" s="552"/>
      <c r="C157" s="176"/>
      <c r="D157" s="176"/>
      <c r="E157" s="552"/>
      <c r="F157" s="553"/>
      <c r="G157" s="538"/>
      <c r="H157" s="176"/>
      <c r="I157" s="169"/>
      <c r="J157" s="546"/>
      <c r="K157" s="176"/>
      <c r="L157" s="556">
        <v>0</v>
      </c>
      <c r="M157" s="144"/>
    </row>
    <row r="158" spans="1:13" ht="15.75">
      <c r="A158" s="555"/>
      <c r="B158" s="552"/>
      <c r="C158" s="176"/>
      <c r="D158" s="176"/>
      <c r="E158" s="552"/>
      <c r="F158" s="552"/>
      <c r="G158" s="538"/>
      <c r="H158" s="176"/>
      <c r="I158" s="169"/>
      <c r="J158" s="546"/>
      <c r="K158" s="176"/>
      <c r="L158" s="556">
        <v>0</v>
      </c>
      <c r="M158" s="144"/>
    </row>
    <row r="159" spans="1:13" ht="15.75">
      <c r="A159" s="555"/>
      <c r="B159" s="552"/>
      <c r="C159" s="176"/>
      <c r="D159" s="176"/>
      <c r="E159" s="552"/>
      <c r="F159" s="552"/>
      <c r="G159" s="538"/>
      <c r="H159" s="176"/>
      <c r="I159" s="169"/>
      <c r="J159" s="546"/>
      <c r="K159" s="176"/>
      <c r="L159" s="556">
        <v>0</v>
      </c>
      <c r="M159" s="144"/>
    </row>
    <row r="160" spans="1:13" ht="15.75">
      <c r="A160" s="555"/>
      <c r="B160" s="552"/>
      <c r="C160" s="176"/>
      <c r="D160" s="176"/>
      <c r="E160" s="552"/>
      <c r="F160" s="552"/>
      <c r="G160" s="538"/>
      <c r="H160" s="176"/>
      <c r="I160" s="169"/>
      <c r="J160" s="546"/>
      <c r="K160" s="176"/>
      <c r="L160" s="556">
        <v>0</v>
      </c>
      <c r="M160" s="144"/>
    </row>
    <row r="161" spans="1:13" ht="15.75">
      <c r="A161" s="555"/>
      <c r="B161" s="552"/>
      <c r="C161" s="176"/>
      <c r="D161" s="176"/>
      <c r="E161" s="552"/>
      <c r="F161" s="552"/>
      <c r="G161" s="538"/>
      <c r="H161" s="176"/>
      <c r="I161" s="169"/>
      <c r="J161" s="546"/>
      <c r="K161" s="176"/>
      <c r="L161" s="556">
        <v>0</v>
      </c>
      <c r="M161" s="144"/>
    </row>
    <row r="162" spans="1:13" ht="15.75">
      <c r="A162" s="555"/>
      <c r="B162" s="552"/>
      <c r="C162" s="176"/>
      <c r="D162" s="176"/>
      <c r="E162" s="552"/>
      <c r="F162" s="552"/>
      <c r="G162" s="538"/>
      <c r="H162" s="176"/>
      <c r="I162" s="169"/>
      <c r="J162" s="546"/>
      <c r="K162" s="176"/>
      <c r="L162" s="556">
        <v>0</v>
      </c>
      <c r="M162" s="144"/>
    </row>
    <row r="163" spans="1:13" ht="15.75">
      <c r="A163" s="555"/>
      <c r="B163" s="552"/>
      <c r="C163" s="176"/>
      <c r="D163" s="176"/>
      <c r="E163" s="552"/>
      <c r="F163" s="552"/>
      <c r="G163" s="538"/>
      <c r="H163" s="176"/>
      <c r="I163" s="169"/>
      <c r="J163" s="546"/>
      <c r="K163" s="176"/>
      <c r="L163" s="556">
        <v>0</v>
      </c>
      <c r="M163" s="144"/>
    </row>
    <row r="164" spans="1:13" ht="15.75">
      <c r="A164" s="555"/>
      <c r="B164" s="552"/>
      <c r="C164" s="176"/>
      <c r="D164" s="176"/>
      <c r="E164" s="552"/>
      <c r="F164" s="552"/>
      <c r="G164" s="538"/>
      <c r="H164" s="176"/>
      <c r="I164" s="169"/>
      <c r="J164" s="546"/>
      <c r="K164" s="176"/>
      <c r="L164" s="556">
        <v>0</v>
      </c>
      <c r="M164" s="144"/>
    </row>
    <row r="165" spans="1:13" ht="15.75">
      <c r="A165" s="555"/>
      <c r="B165" s="552"/>
      <c r="C165" s="176"/>
      <c r="D165" s="176"/>
      <c r="E165" s="552"/>
      <c r="F165" s="552"/>
      <c r="G165" s="538"/>
      <c r="H165" s="176"/>
      <c r="I165" s="169"/>
      <c r="J165" s="546"/>
      <c r="K165" s="176"/>
      <c r="L165" s="556">
        <v>0</v>
      </c>
      <c r="M165" s="144"/>
    </row>
    <row r="166" spans="1:13" ht="15.75">
      <c r="A166" s="555"/>
      <c r="B166" s="552"/>
      <c r="C166" s="176"/>
      <c r="D166" s="176"/>
      <c r="E166" s="552"/>
      <c r="F166" s="552"/>
      <c r="G166" s="538"/>
      <c r="H166" s="176"/>
      <c r="I166" s="169"/>
      <c r="J166" s="546"/>
      <c r="K166" s="176"/>
      <c r="L166" s="556">
        <v>0</v>
      </c>
      <c r="M166" s="144"/>
    </row>
    <row r="167" spans="1:13" ht="15.75">
      <c r="A167" s="555"/>
      <c r="B167" s="552"/>
      <c r="C167" s="176"/>
      <c r="D167" s="176"/>
      <c r="E167" s="552"/>
      <c r="F167" s="552"/>
      <c r="G167" s="538"/>
      <c r="H167" s="176"/>
      <c r="I167" s="169"/>
      <c r="J167" s="546"/>
      <c r="K167" s="176"/>
      <c r="L167" s="556">
        <v>0</v>
      </c>
      <c r="M167" s="144"/>
    </row>
    <row r="168" spans="1:13" ht="15.75">
      <c r="A168" s="555"/>
      <c r="B168" s="552"/>
      <c r="C168" s="176"/>
      <c r="D168" s="176"/>
      <c r="E168" s="552"/>
      <c r="F168" s="552"/>
      <c r="G168" s="538"/>
      <c r="H168" s="176"/>
      <c r="I168" s="169"/>
      <c r="J168" s="546"/>
      <c r="K168" s="176"/>
      <c r="L168" s="556">
        <v>0</v>
      </c>
      <c r="M168" s="144"/>
    </row>
    <row r="169" spans="1:13" ht="15.75">
      <c r="A169" s="555"/>
      <c r="B169" s="552"/>
      <c r="C169" s="176"/>
      <c r="D169" s="176"/>
      <c r="E169" s="552"/>
      <c r="F169" s="552"/>
      <c r="G169" s="538"/>
      <c r="H169" s="176"/>
      <c r="I169" s="169"/>
      <c r="J169" s="546"/>
      <c r="K169" s="176"/>
      <c r="L169" s="556">
        <v>0</v>
      </c>
      <c r="M169" s="144"/>
    </row>
    <row r="170" spans="1:13" ht="15.75">
      <c r="A170" s="555"/>
      <c r="B170" s="552"/>
      <c r="C170" s="176"/>
      <c r="D170" s="176"/>
      <c r="E170" s="552"/>
      <c r="F170" s="552"/>
      <c r="G170" s="538"/>
      <c r="H170" s="176"/>
      <c r="I170" s="169"/>
      <c r="J170" s="546"/>
      <c r="K170" s="176"/>
      <c r="L170" s="556">
        <v>0</v>
      </c>
      <c r="M170" s="144"/>
    </row>
    <row r="171" spans="1:13" ht="15.75">
      <c r="A171" s="555"/>
      <c r="B171" s="552"/>
      <c r="C171" s="176"/>
      <c r="D171" s="176"/>
      <c r="E171" s="552"/>
      <c r="F171" s="552"/>
      <c r="G171" s="538"/>
      <c r="H171" s="176"/>
      <c r="I171" s="169"/>
      <c r="J171" s="546"/>
      <c r="K171" s="176"/>
      <c r="L171" s="556">
        <v>0</v>
      </c>
      <c r="M171" s="144"/>
    </row>
    <row r="172" spans="1:13" ht="15.75">
      <c r="A172" s="555"/>
      <c r="B172" s="552"/>
      <c r="C172" s="176"/>
      <c r="D172" s="176"/>
      <c r="E172" s="552"/>
      <c r="F172" s="552"/>
      <c r="G172" s="538"/>
      <c r="H172" s="176"/>
      <c r="I172" s="169"/>
      <c r="J172" s="546"/>
      <c r="K172" s="176"/>
      <c r="L172" s="556">
        <v>0</v>
      </c>
      <c r="M172" s="144"/>
    </row>
    <row r="173" spans="1:13" ht="15.75">
      <c r="A173" s="555"/>
      <c r="B173" s="552"/>
      <c r="C173" s="176"/>
      <c r="D173" s="176"/>
      <c r="E173" s="552"/>
      <c r="F173" s="552"/>
      <c r="G173" s="538"/>
      <c r="H173" s="176"/>
      <c r="I173" s="169"/>
      <c r="J173" s="546"/>
      <c r="K173" s="176"/>
      <c r="L173" s="556">
        <v>0</v>
      </c>
      <c r="M173" s="144"/>
    </row>
    <row r="174" spans="1:13" ht="15.75">
      <c r="A174" s="555"/>
      <c r="B174" s="552"/>
      <c r="C174" s="176"/>
      <c r="D174" s="176"/>
      <c r="E174" s="552"/>
      <c r="F174" s="552"/>
      <c r="G174" s="538"/>
      <c r="H174" s="176"/>
      <c r="I174" s="169"/>
      <c r="J174" s="546"/>
      <c r="K174" s="176"/>
      <c r="L174" s="556">
        <v>0</v>
      </c>
      <c r="M174" s="144"/>
    </row>
    <row r="175" spans="1:13" ht="15.75">
      <c r="A175" s="555"/>
      <c r="B175" s="552"/>
      <c r="C175" s="176"/>
      <c r="D175" s="176"/>
      <c r="E175" s="552"/>
      <c r="F175" s="552"/>
      <c r="G175" s="538"/>
      <c r="H175" s="176"/>
      <c r="I175" s="169"/>
      <c r="J175" s="546"/>
      <c r="K175" s="176"/>
      <c r="L175" s="556">
        <v>0</v>
      </c>
      <c r="M175" s="144"/>
    </row>
    <row r="176" spans="1:13" ht="15.75">
      <c r="A176" s="555"/>
      <c r="B176" s="552"/>
      <c r="C176" s="176"/>
      <c r="D176" s="176"/>
      <c r="E176" s="552"/>
      <c r="F176" s="552"/>
      <c r="G176" s="538"/>
      <c r="H176" s="176"/>
      <c r="I176" s="169"/>
      <c r="J176" s="546"/>
      <c r="K176" s="176"/>
      <c r="L176" s="556">
        <v>0</v>
      </c>
      <c r="M176" s="144"/>
    </row>
    <row r="177" spans="1:13" ht="15.75">
      <c r="A177" s="555"/>
      <c r="B177" s="552"/>
      <c r="C177" s="176"/>
      <c r="D177" s="176"/>
      <c r="E177" s="552"/>
      <c r="F177" s="552"/>
      <c r="G177" s="538"/>
      <c r="H177" s="176"/>
      <c r="I177" s="169"/>
      <c r="J177" s="546"/>
      <c r="K177" s="176"/>
      <c r="L177" s="556">
        <v>0</v>
      </c>
      <c r="M177" s="144"/>
    </row>
    <row r="178" spans="1:13" ht="15.75">
      <c r="A178" s="555"/>
      <c r="B178" s="552"/>
      <c r="C178" s="176"/>
      <c r="D178" s="176"/>
      <c r="E178" s="552"/>
      <c r="F178" s="552"/>
      <c r="G178" s="538"/>
      <c r="H178" s="176"/>
      <c r="I178" s="169"/>
      <c r="J178" s="546"/>
      <c r="K178" s="176"/>
      <c r="L178" s="556">
        <v>0</v>
      </c>
      <c r="M178" s="144"/>
    </row>
    <row r="179" spans="1:13" ht="15.75">
      <c r="A179" s="555"/>
      <c r="B179" s="552"/>
      <c r="C179" s="176"/>
      <c r="D179" s="176"/>
      <c r="E179" s="552"/>
      <c r="F179" s="552"/>
      <c r="G179" s="538"/>
      <c r="H179" s="176"/>
      <c r="I179" s="169"/>
      <c r="J179" s="546"/>
      <c r="K179" s="176"/>
      <c r="L179" s="556">
        <v>0</v>
      </c>
      <c r="M179" s="144"/>
    </row>
    <row r="180" spans="1:13" ht="15.75">
      <c r="A180" s="555"/>
      <c r="B180" s="552"/>
      <c r="C180" s="176"/>
      <c r="D180" s="176"/>
      <c r="E180" s="552"/>
      <c r="F180" s="552"/>
      <c r="G180" s="538"/>
      <c r="H180" s="176"/>
      <c r="I180" s="169"/>
      <c r="J180" s="546"/>
      <c r="K180" s="176"/>
      <c r="L180" s="556">
        <v>0</v>
      </c>
      <c r="M180" s="144"/>
    </row>
    <row r="181" spans="1:13" ht="15.75">
      <c r="A181" s="555"/>
      <c r="B181" s="552"/>
      <c r="C181" s="176"/>
      <c r="D181" s="176"/>
      <c r="E181" s="552"/>
      <c r="F181" s="552"/>
      <c r="G181" s="538"/>
      <c r="H181" s="176"/>
      <c r="I181" s="169"/>
      <c r="J181" s="546"/>
      <c r="K181" s="176"/>
      <c r="L181" s="556">
        <v>0</v>
      </c>
      <c r="M181" s="144"/>
    </row>
    <row r="182" spans="1:13" ht="15.75">
      <c r="A182" s="555"/>
      <c r="B182" s="552"/>
      <c r="C182" s="176"/>
      <c r="D182" s="176"/>
      <c r="E182" s="552"/>
      <c r="F182" s="552"/>
      <c r="G182" s="538"/>
      <c r="H182" s="176"/>
      <c r="I182" s="169"/>
      <c r="J182" s="546"/>
      <c r="K182" s="176"/>
      <c r="L182" s="556">
        <v>0</v>
      </c>
      <c r="M182" s="144"/>
    </row>
    <row r="183" spans="1:13" ht="15.75">
      <c r="A183" s="555"/>
      <c r="B183" s="552"/>
      <c r="C183" s="176"/>
      <c r="D183" s="176"/>
      <c r="E183" s="552"/>
      <c r="F183" s="552"/>
      <c r="G183" s="538"/>
      <c r="H183" s="176"/>
      <c r="I183" s="169"/>
      <c r="J183" s="546"/>
      <c r="K183" s="176"/>
      <c r="L183" s="556">
        <v>0</v>
      </c>
      <c r="M183" s="144"/>
    </row>
    <row r="184" spans="1:13" ht="15.75">
      <c r="A184" s="555"/>
      <c r="B184" s="552"/>
      <c r="C184" s="176"/>
      <c r="D184" s="176"/>
      <c r="E184" s="552"/>
      <c r="F184" s="552"/>
      <c r="G184" s="538"/>
      <c r="H184" s="176"/>
      <c r="I184" s="169"/>
      <c r="J184" s="546"/>
      <c r="K184" s="176"/>
      <c r="L184" s="556">
        <v>0</v>
      </c>
      <c r="M184" s="144"/>
    </row>
    <row r="185" spans="1:13" ht="15.75">
      <c r="A185" s="555"/>
      <c r="B185" s="552"/>
      <c r="C185" s="176"/>
      <c r="D185" s="176"/>
      <c r="E185" s="552"/>
      <c r="F185" s="552"/>
      <c r="G185" s="538"/>
      <c r="H185" s="176"/>
      <c r="I185" s="169"/>
      <c r="J185" s="546"/>
      <c r="K185" s="176"/>
      <c r="L185" s="556">
        <v>0</v>
      </c>
      <c r="M185" s="144"/>
    </row>
    <row r="186" spans="1:13" ht="15.75">
      <c r="A186" s="555"/>
      <c r="B186" s="552"/>
      <c r="C186" s="176"/>
      <c r="D186" s="176"/>
      <c r="E186" s="552"/>
      <c r="F186" s="552"/>
      <c r="G186" s="538"/>
      <c r="H186" s="176"/>
      <c r="I186" s="169"/>
      <c r="J186" s="546"/>
      <c r="K186" s="176"/>
      <c r="L186" s="556">
        <v>0</v>
      </c>
      <c r="M186" s="144"/>
    </row>
    <row r="187" spans="1:13" ht="15.75">
      <c r="A187" s="555"/>
      <c r="B187" s="552"/>
      <c r="C187" s="176"/>
      <c r="D187" s="176"/>
      <c r="E187" s="552"/>
      <c r="F187" s="552"/>
      <c r="G187" s="538"/>
      <c r="H187" s="176"/>
      <c r="I187" s="169"/>
      <c r="J187" s="546"/>
      <c r="K187" s="176"/>
      <c r="L187" s="556">
        <v>0</v>
      </c>
      <c r="M187" s="144"/>
    </row>
    <row r="188" spans="1:13" ht="15.75">
      <c r="A188" s="555"/>
      <c r="B188" s="552"/>
      <c r="C188" s="176"/>
      <c r="D188" s="176"/>
      <c r="E188" s="552"/>
      <c r="F188" s="552"/>
      <c r="G188" s="538"/>
      <c r="H188" s="176"/>
      <c r="I188" s="169"/>
      <c r="J188" s="546"/>
      <c r="K188" s="176"/>
      <c r="L188" s="556">
        <v>0</v>
      </c>
      <c r="M188" s="144"/>
    </row>
    <row r="189" spans="1:13" ht="15.75">
      <c r="A189" s="555"/>
      <c r="B189" s="552"/>
      <c r="C189" s="176"/>
      <c r="D189" s="176"/>
      <c r="E189" s="552"/>
      <c r="F189" s="552"/>
      <c r="G189" s="538"/>
      <c r="H189" s="176"/>
      <c r="I189" s="169"/>
      <c r="J189" s="546"/>
      <c r="K189" s="176"/>
      <c r="L189" s="556">
        <v>0</v>
      </c>
      <c r="M189" s="144"/>
    </row>
    <row r="190" spans="1:13" ht="15.75">
      <c r="A190" s="555"/>
      <c r="B190" s="552"/>
      <c r="C190" s="176"/>
      <c r="D190" s="176"/>
      <c r="E190" s="552"/>
      <c r="F190" s="552"/>
      <c r="G190" s="538"/>
      <c r="H190" s="176"/>
      <c r="I190" s="169"/>
      <c r="J190" s="546"/>
      <c r="K190" s="176"/>
      <c r="L190" s="556">
        <v>0</v>
      </c>
      <c r="M190" s="144"/>
    </row>
    <row r="191" spans="1:13" ht="15.75">
      <c r="A191" s="555"/>
      <c r="B191" s="552"/>
      <c r="C191" s="176"/>
      <c r="D191" s="176"/>
      <c r="E191" s="552"/>
      <c r="F191" s="552"/>
      <c r="G191" s="538"/>
      <c r="H191" s="176"/>
      <c r="I191" s="169"/>
      <c r="J191" s="546"/>
      <c r="K191" s="176"/>
      <c r="L191" s="556">
        <v>0</v>
      </c>
      <c r="M191" s="144"/>
    </row>
    <row r="192" spans="1:13" ht="15.75">
      <c r="A192" s="555"/>
      <c r="B192" s="552"/>
      <c r="C192" s="176"/>
      <c r="D192" s="176"/>
      <c r="E192" s="552"/>
      <c r="F192" s="552"/>
      <c r="G192" s="538"/>
      <c r="H192" s="176"/>
      <c r="I192" s="169"/>
      <c r="J192" s="546"/>
      <c r="K192" s="176"/>
      <c r="L192" s="556">
        <v>0</v>
      </c>
      <c r="M192" s="144"/>
    </row>
    <row r="193" spans="1:13" ht="15.75">
      <c r="A193" s="555"/>
      <c r="B193" s="552"/>
      <c r="C193" s="176"/>
      <c r="D193" s="176"/>
      <c r="E193" s="552"/>
      <c r="F193" s="552"/>
      <c r="G193" s="538"/>
      <c r="H193" s="176"/>
      <c r="I193" s="169"/>
      <c r="J193" s="546"/>
      <c r="K193" s="176"/>
      <c r="L193" s="556">
        <v>0</v>
      </c>
      <c r="M193" s="144"/>
    </row>
    <row r="194" spans="1:13" ht="15.75">
      <c r="A194" s="555"/>
      <c r="B194" s="552"/>
      <c r="C194" s="176"/>
      <c r="D194" s="176"/>
      <c r="E194" s="552"/>
      <c r="F194" s="552"/>
      <c r="G194" s="538"/>
      <c r="H194" s="176"/>
      <c r="I194" s="169"/>
      <c r="J194" s="546"/>
      <c r="K194" s="176"/>
      <c r="L194" s="556">
        <v>0</v>
      </c>
      <c r="M194" s="144"/>
    </row>
    <row r="195" spans="1:13" ht="15.75">
      <c r="A195" s="555"/>
      <c r="B195" s="552"/>
      <c r="C195" s="176"/>
      <c r="D195" s="176"/>
      <c r="E195" s="552"/>
      <c r="F195" s="552"/>
      <c r="G195" s="538"/>
      <c r="H195" s="176"/>
      <c r="I195" s="169"/>
      <c r="J195" s="546"/>
      <c r="K195" s="176"/>
      <c r="L195" s="556">
        <v>0</v>
      </c>
      <c r="M195" s="144"/>
    </row>
    <row r="196" spans="1:13" ht="15.75">
      <c r="A196" s="555"/>
      <c r="B196" s="552"/>
      <c r="C196" s="176"/>
      <c r="D196" s="176"/>
      <c r="E196" s="552"/>
      <c r="F196" s="552"/>
      <c r="G196" s="538"/>
      <c r="H196" s="176"/>
      <c r="I196" s="169"/>
      <c r="J196" s="546"/>
      <c r="K196" s="176"/>
      <c r="L196" s="556">
        <v>0</v>
      </c>
      <c r="M196" s="144"/>
    </row>
    <row r="197" spans="1:13" ht="15.75">
      <c r="A197" s="555"/>
      <c r="B197" s="552"/>
      <c r="C197" s="176"/>
      <c r="D197" s="176"/>
      <c r="E197" s="552"/>
      <c r="F197" s="552"/>
      <c r="G197" s="538"/>
      <c r="H197" s="176"/>
      <c r="I197" s="169"/>
      <c r="J197" s="546"/>
      <c r="K197" s="176"/>
      <c r="L197" s="556">
        <v>0</v>
      </c>
      <c r="M197" s="144"/>
    </row>
    <row r="198" spans="1:13" ht="15.75">
      <c r="A198" s="555"/>
      <c r="B198" s="552"/>
      <c r="C198" s="176"/>
      <c r="D198" s="176"/>
      <c r="E198" s="552"/>
      <c r="F198" s="552"/>
      <c r="G198" s="538"/>
      <c r="H198" s="176"/>
      <c r="I198" s="169"/>
      <c r="J198" s="546"/>
      <c r="K198" s="176"/>
      <c r="L198" s="556">
        <v>0</v>
      </c>
      <c r="M198" s="144"/>
    </row>
    <row r="199" spans="1:13" ht="15.75">
      <c r="A199" s="555"/>
      <c r="B199" s="552"/>
      <c r="C199" s="176"/>
      <c r="D199" s="176"/>
      <c r="E199" s="552"/>
      <c r="F199" s="552"/>
      <c r="G199" s="538"/>
      <c r="H199" s="176"/>
      <c r="I199" s="169"/>
      <c r="J199" s="546"/>
      <c r="K199" s="176"/>
      <c r="L199" s="556">
        <v>0</v>
      </c>
      <c r="M199" s="144"/>
    </row>
    <row r="200" spans="1:13" ht="15.75">
      <c r="A200" s="555"/>
      <c r="B200" s="552"/>
      <c r="C200" s="176"/>
      <c r="D200" s="176"/>
      <c r="E200" s="552"/>
      <c r="F200" s="552"/>
      <c r="G200" s="538"/>
      <c r="H200" s="176"/>
      <c r="I200" s="169"/>
      <c r="J200" s="546"/>
      <c r="K200" s="176"/>
      <c r="L200" s="556">
        <v>0</v>
      </c>
      <c r="M200" s="144"/>
    </row>
    <row r="201" spans="1:13" ht="15.75">
      <c r="A201" s="555"/>
      <c r="B201" s="552"/>
      <c r="C201" s="176"/>
      <c r="D201" s="176"/>
      <c r="E201" s="552"/>
      <c r="F201" s="552"/>
      <c r="G201" s="538"/>
      <c r="H201" s="176"/>
      <c r="I201" s="169"/>
      <c r="J201" s="546"/>
      <c r="K201" s="176"/>
      <c r="L201" s="556">
        <v>0</v>
      </c>
      <c r="M201" s="144"/>
    </row>
    <row r="202" spans="1:13" ht="15.75">
      <c r="A202" s="555"/>
      <c r="B202" s="552"/>
      <c r="C202" s="176"/>
      <c r="D202" s="176"/>
      <c r="E202" s="552"/>
      <c r="F202" s="552"/>
      <c r="G202" s="538"/>
      <c r="H202" s="176"/>
      <c r="I202" s="169"/>
      <c r="J202" s="546"/>
      <c r="K202" s="176"/>
      <c r="L202" s="556">
        <v>0</v>
      </c>
      <c r="M202" s="144"/>
    </row>
    <row r="203" spans="1:13" ht="15.75">
      <c r="A203" s="555"/>
      <c r="B203" s="552"/>
      <c r="C203" s="176"/>
      <c r="D203" s="176"/>
      <c r="E203" s="552"/>
      <c r="F203" s="552"/>
      <c r="G203" s="538"/>
      <c r="H203" s="176"/>
      <c r="I203" s="169"/>
      <c r="J203" s="546"/>
      <c r="K203" s="176"/>
      <c r="L203" s="556">
        <v>0</v>
      </c>
      <c r="M203" s="144"/>
    </row>
    <row r="204" spans="1:13" ht="15.75">
      <c r="A204" s="555"/>
      <c r="B204" s="552"/>
      <c r="C204" s="176"/>
      <c r="D204" s="176"/>
      <c r="E204" s="552"/>
      <c r="F204" s="552"/>
      <c r="G204" s="538"/>
      <c r="H204" s="176"/>
      <c r="I204" s="169"/>
      <c r="J204" s="546"/>
      <c r="K204" s="176"/>
      <c r="L204" s="556">
        <v>0</v>
      </c>
      <c r="M204" s="144"/>
    </row>
    <row r="205" spans="1:13" ht="15.75">
      <c r="A205" s="555"/>
      <c r="B205" s="552"/>
      <c r="C205" s="176"/>
      <c r="D205" s="176"/>
      <c r="E205" s="552"/>
      <c r="F205" s="552"/>
      <c r="G205" s="538"/>
      <c r="H205" s="176"/>
      <c r="I205" s="169"/>
      <c r="J205" s="546"/>
      <c r="K205" s="176"/>
      <c r="L205" s="556">
        <v>0</v>
      </c>
      <c r="M205" s="144"/>
    </row>
    <row r="206" spans="1:13" ht="15.75">
      <c r="A206" s="555"/>
      <c r="B206" s="552"/>
      <c r="C206" s="176"/>
      <c r="D206" s="176"/>
      <c r="E206" s="552"/>
      <c r="F206" s="552"/>
      <c r="G206" s="538"/>
      <c r="H206" s="176"/>
      <c r="I206" s="169"/>
      <c r="J206" s="546"/>
      <c r="K206" s="176"/>
      <c r="L206" s="556">
        <v>0</v>
      </c>
      <c r="M206" s="144"/>
    </row>
    <row r="207" spans="1:13" ht="15.75">
      <c r="A207" s="555"/>
      <c r="B207" s="552"/>
      <c r="C207" s="176"/>
      <c r="D207" s="176"/>
      <c r="E207" s="552"/>
      <c r="F207" s="552"/>
      <c r="G207" s="538"/>
      <c r="H207" s="176"/>
      <c r="I207" s="169"/>
      <c r="J207" s="546"/>
      <c r="K207" s="176"/>
      <c r="L207" s="556">
        <v>0</v>
      </c>
      <c r="M207" s="144"/>
    </row>
    <row r="208" spans="1:13" ht="15.75">
      <c r="A208" s="555"/>
      <c r="B208" s="552"/>
      <c r="C208" s="176"/>
      <c r="D208" s="176"/>
      <c r="E208" s="552"/>
      <c r="F208" s="552"/>
      <c r="G208" s="538"/>
      <c r="H208" s="176"/>
      <c r="I208" s="169"/>
      <c r="J208" s="546"/>
      <c r="K208" s="176"/>
      <c r="L208" s="556">
        <v>0</v>
      </c>
      <c r="M208" s="144"/>
    </row>
    <row r="209" spans="1:13" ht="15.75">
      <c r="A209" s="555"/>
      <c r="B209" s="552"/>
      <c r="C209" s="176"/>
      <c r="D209" s="176"/>
      <c r="E209" s="552"/>
      <c r="F209" s="552"/>
      <c r="G209" s="538"/>
      <c r="H209" s="176"/>
      <c r="I209" s="169"/>
      <c r="J209" s="546"/>
      <c r="K209" s="176"/>
      <c r="L209" s="556">
        <v>0</v>
      </c>
      <c r="M209" s="144"/>
    </row>
    <row r="210" spans="1:13" ht="15.75">
      <c r="A210" s="555"/>
      <c r="B210" s="552"/>
      <c r="C210" s="176"/>
      <c r="D210" s="176"/>
      <c r="E210" s="552"/>
      <c r="F210" s="552"/>
      <c r="G210" s="538"/>
      <c r="H210" s="176"/>
      <c r="I210" s="169"/>
      <c r="J210" s="546"/>
      <c r="K210" s="176"/>
      <c r="L210" s="556">
        <v>0</v>
      </c>
      <c r="M210" s="144"/>
    </row>
    <row r="211" spans="1:13" ht="15.75">
      <c r="A211" s="555"/>
      <c r="B211" s="552"/>
      <c r="C211" s="176"/>
      <c r="D211" s="176"/>
      <c r="E211" s="552"/>
      <c r="F211" s="552"/>
      <c r="G211" s="538"/>
      <c r="H211" s="176"/>
      <c r="I211" s="169"/>
      <c r="J211" s="546"/>
      <c r="K211" s="176"/>
      <c r="L211" s="556">
        <v>0</v>
      </c>
      <c r="M211" s="144"/>
    </row>
    <row r="212" spans="1:13" ht="15.75">
      <c r="A212" s="555"/>
      <c r="B212" s="552"/>
      <c r="C212" s="176"/>
      <c r="D212" s="176"/>
      <c r="E212" s="552"/>
      <c r="F212" s="552"/>
      <c r="G212" s="538"/>
      <c r="H212" s="176"/>
      <c r="I212" s="169"/>
      <c r="J212" s="546"/>
      <c r="K212" s="176"/>
      <c r="L212" s="556">
        <v>0</v>
      </c>
      <c r="M212" s="144"/>
    </row>
    <row r="213" spans="1:13" ht="15.75">
      <c r="A213" s="555"/>
      <c r="B213" s="552"/>
      <c r="C213" s="176"/>
      <c r="D213" s="176"/>
      <c r="E213" s="552"/>
      <c r="F213" s="552"/>
      <c r="G213" s="538"/>
      <c r="H213" s="176"/>
      <c r="I213" s="169"/>
      <c r="J213" s="546"/>
      <c r="K213" s="176"/>
      <c r="L213" s="556">
        <v>0</v>
      </c>
      <c r="M213" s="144"/>
    </row>
    <row r="214" spans="1:13" ht="15.75">
      <c r="A214" s="555"/>
      <c r="B214" s="552"/>
      <c r="C214" s="176"/>
      <c r="D214" s="176"/>
      <c r="E214" s="552"/>
      <c r="F214" s="552"/>
      <c r="G214" s="538"/>
      <c r="H214" s="176"/>
      <c r="I214" s="169"/>
      <c r="J214" s="546"/>
      <c r="K214" s="176"/>
      <c r="L214" s="556">
        <v>0</v>
      </c>
      <c r="M214" s="144"/>
    </row>
    <row r="215" spans="1:13" ht="15.75">
      <c r="A215" s="555"/>
      <c r="B215" s="552"/>
      <c r="C215" s="176"/>
      <c r="D215" s="176"/>
      <c r="E215" s="552"/>
      <c r="F215" s="552"/>
      <c r="G215" s="538"/>
      <c r="H215" s="176"/>
      <c r="I215" s="169"/>
      <c r="J215" s="546"/>
      <c r="K215" s="176"/>
      <c r="L215" s="556">
        <v>0</v>
      </c>
      <c r="M215" s="144"/>
    </row>
    <row r="216" spans="1:13" ht="15.75">
      <c r="A216" s="555"/>
      <c r="B216" s="552"/>
      <c r="C216" s="176"/>
      <c r="D216" s="176"/>
      <c r="E216" s="552"/>
      <c r="F216" s="552"/>
      <c r="G216" s="538"/>
      <c r="H216" s="176"/>
      <c r="I216" s="169"/>
      <c r="J216" s="546"/>
      <c r="K216" s="176"/>
      <c r="L216" s="556">
        <v>0</v>
      </c>
      <c r="M216" s="144"/>
    </row>
    <row r="217" spans="1:13" ht="15.75">
      <c r="A217" s="555"/>
      <c r="B217" s="552"/>
      <c r="C217" s="176"/>
      <c r="D217" s="176"/>
      <c r="E217" s="552"/>
      <c r="F217" s="552"/>
      <c r="G217" s="538"/>
      <c r="H217" s="176"/>
      <c r="I217" s="169"/>
      <c r="J217" s="546"/>
      <c r="K217" s="176"/>
      <c r="L217" s="556">
        <v>0</v>
      </c>
      <c r="M217" s="144"/>
    </row>
    <row r="218" spans="1:13" ht="15.75">
      <c r="A218" s="555"/>
      <c r="B218" s="552"/>
      <c r="C218" s="176"/>
      <c r="D218" s="176"/>
      <c r="E218" s="552"/>
      <c r="F218" s="552"/>
      <c r="G218" s="538"/>
      <c r="H218" s="176"/>
      <c r="I218" s="169"/>
      <c r="J218" s="546"/>
      <c r="K218" s="176"/>
      <c r="L218" s="556">
        <v>0</v>
      </c>
      <c r="M218" s="144"/>
    </row>
    <row r="219" spans="1:13" ht="15.75">
      <c r="A219" s="555"/>
      <c r="B219" s="552"/>
      <c r="C219" s="176"/>
      <c r="D219" s="176"/>
      <c r="E219" s="552"/>
      <c r="F219" s="552"/>
      <c r="G219" s="538"/>
      <c r="H219" s="176"/>
      <c r="I219" s="169"/>
      <c r="J219" s="546"/>
      <c r="K219" s="176"/>
      <c r="L219" s="556">
        <v>0</v>
      </c>
      <c r="M219" s="144"/>
    </row>
    <row r="220" spans="1:13" ht="15.75">
      <c r="A220" s="555"/>
      <c r="B220" s="552"/>
      <c r="C220" s="176"/>
      <c r="D220" s="176"/>
      <c r="E220" s="552"/>
      <c r="F220" s="552"/>
      <c r="G220" s="538"/>
      <c r="H220" s="176"/>
      <c r="I220" s="169"/>
      <c r="J220" s="546"/>
      <c r="K220" s="176"/>
      <c r="L220" s="556">
        <v>0</v>
      </c>
      <c r="M220" s="144"/>
    </row>
    <row r="221" spans="1:13" ht="15.75">
      <c r="A221" s="555"/>
      <c r="B221" s="552"/>
      <c r="C221" s="176"/>
      <c r="D221" s="176"/>
      <c r="E221" s="552"/>
      <c r="F221" s="552"/>
      <c r="G221" s="538"/>
      <c r="H221" s="176"/>
      <c r="I221" s="169"/>
      <c r="J221" s="546"/>
      <c r="K221" s="176"/>
      <c r="L221" s="556">
        <v>0</v>
      </c>
      <c r="M221" s="144"/>
    </row>
    <row r="222" spans="1:13" ht="15.75">
      <c r="A222" s="555"/>
      <c r="B222" s="552"/>
      <c r="C222" s="176"/>
      <c r="D222" s="176"/>
      <c r="E222" s="552"/>
      <c r="F222" s="552"/>
      <c r="G222" s="538"/>
      <c r="H222" s="176"/>
      <c r="I222" s="169"/>
      <c r="J222" s="546"/>
      <c r="K222" s="176"/>
      <c r="L222" s="556">
        <v>0</v>
      </c>
      <c r="M222" s="144"/>
    </row>
    <row r="223" spans="1:13" ht="15.75">
      <c r="A223" s="555"/>
      <c r="B223" s="552"/>
      <c r="C223" s="176"/>
      <c r="D223" s="176"/>
      <c r="E223" s="552"/>
      <c r="F223" s="552"/>
      <c r="G223" s="538"/>
      <c r="H223" s="176"/>
      <c r="I223" s="169"/>
      <c r="J223" s="546"/>
      <c r="K223" s="176"/>
      <c r="L223" s="556">
        <v>0</v>
      </c>
      <c r="M223" s="144"/>
    </row>
    <row r="224" spans="1:13" ht="15.75">
      <c r="A224" s="555"/>
      <c r="B224" s="552"/>
      <c r="C224" s="176"/>
      <c r="D224" s="176"/>
      <c r="E224" s="552"/>
      <c r="F224" s="552"/>
      <c r="G224" s="538"/>
      <c r="H224" s="176"/>
      <c r="I224" s="169"/>
      <c r="J224" s="546"/>
      <c r="K224" s="176"/>
      <c r="L224" s="556">
        <v>0</v>
      </c>
      <c r="M224" s="144"/>
    </row>
    <row r="225" spans="1:13" ht="15.75">
      <c r="A225" s="555"/>
      <c r="B225" s="552"/>
      <c r="C225" s="176"/>
      <c r="D225" s="176"/>
      <c r="E225" s="552"/>
      <c r="F225" s="552"/>
      <c r="G225" s="538"/>
      <c r="H225" s="176"/>
      <c r="I225" s="169"/>
      <c r="J225" s="546"/>
      <c r="K225" s="176"/>
      <c r="L225" s="556">
        <v>0</v>
      </c>
      <c r="M225" s="144"/>
    </row>
    <row r="226" spans="1:13" ht="15.75">
      <c r="A226" s="555"/>
      <c r="B226" s="552"/>
      <c r="C226" s="176"/>
      <c r="D226" s="176"/>
      <c r="E226" s="552"/>
      <c r="F226" s="552"/>
      <c r="G226" s="538"/>
      <c r="H226" s="176"/>
      <c r="I226" s="169"/>
      <c r="J226" s="546"/>
      <c r="K226" s="176"/>
      <c r="L226" s="556">
        <v>0</v>
      </c>
      <c r="M226" s="144"/>
    </row>
    <row r="227" spans="1:13" ht="15.75">
      <c r="A227" s="555"/>
      <c r="B227" s="552"/>
      <c r="C227" s="176"/>
      <c r="D227" s="176"/>
      <c r="E227" s="552"/>
      <c r="F227" s="552"/>
      <c r="G227" s="538"/>
      <c r="H227" s="176"/>
      <c r="I227" s="169"/>
      <c r="J227" s="546"/>
      <c r="K227" s="176"/>
      <c r="L227" s="556">
        <v>0</v>
      </c>
      <c r="M227" s="144"/>
    </row>
    <row r="228" spans="1:13" ht="15.75">
      <c r="A228" s="555"/>
      <c r="B228" s="552"/>
      <c r="C228" s="176"/>
      <c r="D228" s="176"/>
      <c r="E228" s="552"/>
      <c r="F228" s="552"/>
      <c r="G228" s="538"/>
      <c r="H228" s="176"/>
      <c r="I228" s="169"/>
      <c r="J228" s="546"/>
      <c r="K228" s="176"/>
      <c r="L228" s="556">
        <v>0</v>
      </c>
      <c r="M228" s="144"/>
    </row>
    <row r="229" spans="1:13" ht="15.75">
      <c r="A229" s="555"/>
      <c r="B229" s="552"/>
      <c r="C229" s="176"/>
      <c r="D229" s="176"/>
      <c r="E229" s="552"/>
      <c r="F229" s="552"/>
      <c r="G229" s="538"/>
      <c r="H229" s="176"/>
      <c r="I229" s="169"/>
      <c r="J229" s="546"/>
      <c r="K229" s="176"/>
      <c r="L229" s="556">
        <v>0</v>
      </c>
      <c r="M229" s="144"/>
    </row>
    <row r="230" spans="1:13" ht="15.75">
      <c r="A230" s="555"/>
      <c r="B230" s="552"/>
      <c r="C230" s="176"/>
      <c r="D230" s="176"/>
      <c r="E230" s="552"/>
      <c r="F230" s="552"/>
      <c r="G230" s="538"/>
      <c r="H230" s="176"/>
      <c r="I230" s="169"/>
      <c r="J230" s="546"/>
      <c r="K230" s="176"/>
      <c r="L230" s="556">
        <v>0</v>
      </c>
      <c r="M230" s="144"/>
    </row>
    <row r="231" spans="1:13" ht="15.75">
      <c r="A231" s="555"/>
      <c r="B231" s="552"/>
      <c r="C231" s="176"/>
      <c r="D231" s="176"/>
      <c r="E231" s="552"/>
      <c r="F231" s="552"/>
      <c r="G231" s="538"/>
      <c r="H231" s="176"/>
      <c r="I231" s="169"/>
      <c r="J231" s="546"/>
      <c r="K231" s="176"/>
      <c r="L231" s="556">
        <v>0</v>
      </c>
      <c r="M231" s="144"/>
    </row>
    <row r="232" spans="1:13" ht="15.75">
      <c r="A232" s="555"/>
      <c r="B232" s="552"/>
      <c r="C232" s="176"/>
      <c r="D232" s="176"/>
      <c r="E232" s="552"/>
      <c r="F232" s="552"/>
      <c r="G232" s="538"/>
      <c r="H232" s="176"/>
      <c r="I232" s="169"/>
      <c r="J232" s="546"/>
      <c r="K232" s="176"/>
      <c r="L232" s="556">
        <v>0</v>
      </c>
      <c r="M232" s="144"/>
    </row>
    <row r="233" spans="1:13" ht="15.75">
      <c r="A233" s="555"/>
      <c r="B233" s="552"/>
      <c r="C233" s="176"/>
      <c r="D233" s="176"/>
      <c r="E233" s="552"/>
      <c r="F233" s="552"/>
      <c r="G233" s="538"/>
      <c r="H233" s="176"/>
      <c r="I233" s="169"/>
      <c r="J233" s="546"/>
      <c r="K233" s="176"/>
      <c r="L233" s="556">
        <v>0</v>
      </c>
      <c r="M233" s="144"/>
    </row>
    <row r="234" spans="1:13" ht="15.75">
      <c r="A234" s="555"/>
      <c r="B234" s="552"/>
      <c r="C234" s="176"/>
      <c r="D234" s="176"/>
      <c r="E234" s="552"/>
      <c r="F234" s="552"/>
      <c r="G234" s="538"/>
      <c r="H234" s="176"/>
      <c r="I234" s="169"/>
      <c r="J234" s="546"/>
      <c r="K234" s="176"/>
      <c r="L234" s="556">
        <v>0</v>
      </c>
      <c r="M234" s="144"/>
    </row>
    <row r="235" spans="1:13" ht="15.75">
      <c r="A235" s="555"/>
      <c r="B235" s="552"/>
      <c r="C235" s="176"/>
      <c r="D235" s="176"/>
      <c r="E235" s="552"/>
      <c r="F235" s="552"/>
      <c r="G235" s="538"/>
      <c r="H235" s="176"/>
      <c r="I235" s="169"/>
      <c r="J235" s="546"/>
      <c r="K235" s="176"/>
      <c r="L235" s="556">
        <v>0</v>
      </c>
      <c r="M235" s="144"/>
    </row>
    <row r="236" spans="1:13" ht="15.75">
      <c r="A236" s="555"/>
      <c r="B236" s="552"/>
      <c r="C236" s="176"/>
      <c r="D236" s="176"/>
      <c r="E236" s="552"/>
      <c r="F236" s="552"/>
      <c r="G236" s="538"/>
      <c r="H236" s="176"/>
      <c r="I236" s="169"/>
      <c r="J236" s="546"/>
      <c r="K236" s="176"/>
      <c r="L236" s="556">
        <v>0</v>
      </c>
      <c r="M236" s="144"/>
    </row>
    <row r="237" spans="1:13" ht="15.75">
      <c r="A237" s="555"/>
      <c r="B237" s="552"/>
      <c r="C237" s="176"/>
      <c r="D237" s="176"/>
      <c r="E237" s="552"/>
      <c r="F237" s="552"/>
      <c r="G237" s="538"/>
      <c r="H237" s="176"/>
      <c r="I237" s="169"/>
      <c r="J237" s="546"/>
      <c r="K237" s="176"/>
      <c r="L237" s="556">
        <v>0</v>
      </c>
      <c r="M237" s="144"/>
    </row>
    <row r="238" spans="1:13" ht="15.75">
      <c r="A238" s="555"/>
      <c r="B238" s="552"/>
      <c r="C238" s="176"/>
      <c r="D238" s="176"/>
      <c r="E238" s="552"/>
      <c r="F238" s="552"/>
      <c r="G238" s="538"/>
      <c r="H238" s="176"/>
      <c r="I238" s="169"/>
      <c r="J238" s="546"/>
      <c r="K238" s="176"/>
      <c r="L238" s="556">
        <v>0</v>
      </c>
      <c r="M238" s="144"/>
    </row>
    <row r="239" spans="1:13" ht="15.75">
      <c r="A239" s="555"/>
      <c r="B239" s="552"/>
      <c r="C239" s="176"/>
      <c r="D239" s="176"/>
      <c r="E239" s="552"/>
      <c r="F239" s="552"/>
      <c r="G239" s="538"/>
      <c r="H239" s="176"/>
      <c r="I239" s="169"/>
      <c r="J239" s="546"/>
      <c r="K239" s="176"/>
      <c r="L239" s="556">
        <v>0</v>
      </c>
      <c r="M239" s="144"/>
    </row>
    <row r="240" spans="1:13" ht="15.75">
      <c r="A240" s="555"/>
      <c r="B240" s="552"/>
      <c r="C240" s="176"/>
      <c r="D240" s="176"/>
      <c r="E240" s="552"/>
      <c r="F240" s="552"/>
      <c r="G240" s="538"/>
      <c r="H240" s="176"/>
      <c r="I240" s="169"/>
      <c r="J240" s="546"/>
      <c r="K240" s="176"/>
      <c r="L240" s="556">
        <v>0</v>
      </c>
      <c r="M240" s="144"/>
    </row>
    <row r="241" spans="1:13" ht="15.75">
      <c r="A241" s="555"/>
      <c r="B241" s="552"/>
      <c r="C241" s="176"/>
      <c r="D241" s="176"/>
      <c r="E241" s="552"/>
      <c r="F241" s="552"/>
      <c r="G241" s="538"/>
      <c r="H241" s="176"/>
      <c r="I241" s="169"/>
      <c r="J241" s="546"/>
      <c r="K241" s="176"/>
      <c r="L241" s="556">
        <v>0</v>
      </c>
      <c r="M241" s="144"/>
    </row>
    <row r="242" spans="1:13" ht="15.75">
      <c r="A242" s="555"/>
      <c r="B242" s="552"/>
      <c r="C242" s="176"/>
      <c r="D242" s="176"/>
      <c r="E242" s="552"/>
      <c r="F242" s="552"/>
      <c r="G242" s="538"/>
      <c r="H242" s="176"/>
      <c r="I242" s="169"/>
      <c r="J242" s="546"/>
      <c r="K242" s="176"/>
      <c r="L242" s="556">
        <v>0</v>
      </c>
      <c r="M242" s="144"/>
    </row>
    <row r="243" spans="1:13" ht="15.75">
      <c r="A243" s="555"/>
      <c r="B243" s="552"/>
      <c r="C243" s="176"/>
      <c r="D243" s="176"/>
      <c r="E243" s="552"/>
      <c r="F243" s="552"/>
      <c r="G243" s="538"/>
      <c r="H243" s="176"/>
      <c r="I243" s="169"/>
      <c r="J243" s="546"/>
      <c r="K243" s="176"/>
      <c r="L243" s="556">
        <v>0</v>
      </c>
      <c r="M243" s="144"/>
    </row>
    <row r="244" spans="1:13" ht="15.75">
      <c r="A244" s="555"/>
      <c r="B244" s="552"/>
      <c r="C244" s="176"/>
      <c r="D244" s="176"/>
      <c r="E244" s="552"/>
      <c r="F244" s="552"/>
      <c r="G244" s="538"/>
      <c r="H244" s="176"/>
      <c r="I244" s="169"/>
      <c r="J244" s="546"/>
      <c r="K244" s="176"/>
      <c r="L244" s="556">
        <v>0</v>
      </c>
      <c r="M244" s="144"/>
    </row>
    <row r="245" spans="1:13" ht="15.75">
      <c r="A245" s="555"/>
      <c r="B245" s="552"/>
      <c r="C245" s="176"/>
      <c r="D245" s="176"/>
      <c r="E245" s="552"/>
      <c r="F245" s="552"/>
      <c r="G245" s="538"/>
      <c r="H245" s="176"/>
      <c r="I245" s="169"/>
      <c r="J245" s="546"/>
      <c r="K245" s="176"/>
      <c r="L245" s="556">
        <v>0</v>
      </c>
      <c r="M245" s="144"/>
    </row>
    <row r="246" spans="1:13" ht="15.75">
      <c r="A246" s="555"/>
      <c r="B246" s="552"/>
      <c r="C246" s="176"/>
      <c r="D246" s="176"/>
      <c r="E246" s="552"/>
      <c r="F246" s="552"/>
      <c r="G246" s="538"/>
      <c r="H246" s="176"/>
      <c r="I246" s="169"/>
      <c r="J246" s="546"/>
      <c r="K246" s="176"/>
      <c r="L246" s="556">
        <v>0</v>
      </c>
      <c r="M246" s="144"/>
    </row>
    <row r="247" spans="1:13" ht="15.75">
      <c r="A247" s="555"/>
      <c r="B247" s="552"/>
      <c r="C247" s="176"/>
      <c r="D247" s="176"/>
      <c r="E247" s="552"/>
      <c r="F247" s="552"/>
      <c r="G247" s="538"/>
      <c r="H247" s="176"/>
      <c r="I247" s="169"/>
      <c r="J247" s="546"/>
      <c r="K247" s="176"/>
      <c r="L247" s="556">
        <v>0</v>
      </c>
      <c r="M247" s="144"/>
    </row>
    <row r="248" spans="1:13" ht="15.75">
      <c r="A248" s="555"/>
      <c r="B248" s="552"/>
      <c r="C248" s="176"/>
      <c r="D248" s="176"/>
      <c r="E248" s="552"/>
      <c r="F248" s="552"/>
      <c r="G248" s="538"/>
      <c r="H248" s="176"/>
      <c r="I248" s="169"/>
      <c r="J248" s="546"/>
      <c r="K248" s="176"/>
      <c r="L248" s="556">
        <v>0</v>
      </c>
      <c r="M248" s="144"/>
    </row>
    <row r="249" spans="1:13" ht="15.75">
      <c r="A249" s="555"/>
      <c r="B249" s="552"/>
      <c r="C249" s="176"/>
      <c r="D249" s="176"/>
      <c r="E249" s="552"/>
      <c r="F249" s="552"/>
      <c r="G249" s="538"/>
      <c r="H249" s="176"/>
      <c r="I249" s="169"/>
      <c r="J249" s="546"/>
      <c r="K249" s="176"/>
      <c r="L249" s="556">
        <v>0</v>
      </c>
      <c r="M249" s="144"/>
    </row>
    <row r="250" spans="1:13" ht="15.75">
      <c r="A250" s="555"/>
      <c r="B250" s="552"/>
      <c r="C250" s="176"/>
      <c r="D250" s="176"/>
      <c r="E250" s="552"/>
      <c r="F250" s="552"/>
      <c r="G250" s="538"/>
      <c r="H250" s="176"/>
      <c r="I250" s="169"/>
      <c r="J250" s="546"/>
      <c r="K250" s="176"/>
      <c r="L250" s="556">
        <v>0</v>
      </c>
      <c r="M250" s="144"/>
    </row>
    <row r="251" spans="1:13" ht="15.75">
      <c r="A251" s="555"/>
      <c r="B251" s="552"/>
      <c r="C251" s="176"/>
      <c r="D251" s="176"/>
      <c r="E251" s="552"/>
      <c r="F251" s="552"/>
      <c r="G251" s="538"/>
      <c r="H251" s="176"/>
      <c r="I251" s="169"/>
      <c r="J251" s="546"/>
      <c r="K251" s="176"/>
      <c r="L251" s="556">
        <v>0</v>
      </c>
      <c r="M251" s="144"/>
    </row>
    <row r="252" spans="1:13" ht="15.75">
      <c r="A252" s="555"/>
      <c r="B252" s="552"/>
      <c r="C252" s="176"/>
      <c r="D252" s="176"/>
      <c r="E252" s="552"/>
      <c r="F252" s="552"/>
      <c r="G252" s="538"/>
      <c r="H252" s="176"/>
      <c r="I252" s="169"/>
      <c r="J252" s="546"/>
      <c r="K252" s="176"/>
      <c r="L252" s="556">
        <v>0</v>
      </c>
      <c r="M252" s="144"/>
    </row>
    <row r="253" spans="1:13" ht="15.75">
      <c r="A253" s="555"/>
      <c r="B253" s="552"/>
      <c r="C253" s="176"/>
      <c r="D253" s="176"/>
      <c r="E253" s="552"/>
      <c r="F253" s="552"/>
      <c r="G253" s="538"/>
      <c r="H253" s="176"/>
      <c r="I253" s="169"/>
      <c r="J253" s="546"/>
      <c r="K253" s="176"/>
      <c r="L253" s="556">
        <v>0</v>
      </c>
      <c r="M253" s="144"/>
    </row>
    <row r="254" spans="1:13" ht="15.75">
      <c r="A254" s="555"/>
      <c r="B254" s="552"/>
      <c r="C254" s="176"/>
      <c r="D254" s="176"/>
      <c r="E254" s="552"/>
      <c r="F254" s="552"/>
      <c r="G254" s="538"/>
      <c r="H254" s="176"/>
      <c r="I254" s="169"/>
      <c r="J254" s="546"/>
      <c r="K254" s="176"/>
      <c r="L254" s="556">
        <v>0</v>
      </c>
      <c r="M254" s="144"/>
    </row>
    <row r="255" spans="1:13" ht="15.75">
      <c r="A255" s="555"/>
      <c r="B255" s="552"/>
      <c r="C255" s="176"/>
      <c r="D255" s="176"/>
      <c r="E255" s="552"/>
      <c r="F255" s="552"/>
      <c r="G255" s="538"/>
      <c r="H255" s="176"/>
      <c r="I255" s="169"/>
      <c r="J255" s="546"/>
      <c r="K255" s="176"/>
      <c r="L255" s="556">
        <v>0</v>
      </c>
      <c r="M255" s="144"/>
    </row>
    <row r="256" spans="1:13" ht="15.75">
      <c r="A256" s="555"/>
      <c r="B256" s="552"/>
      <c r="C256" s="176"/>
      <c r="D256" s="176"/>
      <c r="E256" s="552"/>
      <c r="F256" s="552"/>
      <c r="G256" s="538"/>
      <c r="H256" s="176"/>
      <c r="I256" s="169"/>
      <c r="J256" s="546"/>
      <c r="K256" s="176"/>
      <c r="L256" s="556">
        <v>0</v>
      </c>
      <c r="M256" s="144"/>
    </row>
    <row r="257" spans="1:13" ht="15.75">
      <c r="A257" s="555"/>
      <c r="B257" s="552"/>
      <c r="C257" s="176"/>
      <c r="D257" s="176"/>
      <c r="E257" s="552"/>
      <c r="F257" s="552"/>
      <c r="G257" s="538"/>
      <c r="H257" s="176"/>
      <c r="I257" s="169"/>
      <c r="J257" s="546"/>
      <c r="K257" s="176"/>
      <c r="L257" s="556">
        <v>0</v>
      </c>
      <c r="M257" s="144"/>
    </row>
    <row r="258" spans="1:13" ht="15.75">
      <c r="A258" s="555"/>
      <c r="B258" s="552"/>
      <c r="C258" s="176"/>
      <c r="D258" s="176"/>
      <c r="E258" s="552"/>
      <c r="F258" s="552"/>
      <c r="G258" s="538"/>
      <c r="H258" s="176"/>
      <c r="I258" s="169"/>
      <c r="J258" s="546"/>
      <c r="K258" s="176"/>
      <c r="L258" s="556">
        <v>0</v>
      </c>
      <c r="M258" s="144"/>
    </row>
    <row r="259" spans="1:13" ht="15.75">
      <c r="A259" s="555"/>
      <c r="B259" s="552"/>
      <c r="C259" s="176"/>
      <c r="D259" s="176"/>
      <c r="E259" s="552"/>
      <c r="F259" s="552"/>
      <c r="G259" s="538"/>
      <c r="H259" s="176"/>
      <c r="I259" s="169"/>
      <c r="J259" s="546"/>
      <c r="K259" s="176"/>
      <c r="L259" s="556">
        <v>0</v>
      </c>
      <c r="M259" s="144"/>
    </row>
    <row r="260" spans="1:13" ht="15.75">
      <c r="A260" s="555"/>
      <c r="B260" s="552"/>
      <c r="C260" s="176"/>
      <c r="D260" s="176"/>
      <c r="E260" s="552"/>
      <c r="F260" s="552"/>
      <c r="G260" s="538"/>
      <c r="H260" s="176"/>
      <c r="I260" s="169"/>
      <c r="J260" s="546"/>
      <c r="K260" s="176"/>
      <c r="L260" s="556">
        <v>0</v>
      </c>
      <c r="M260" s="144"/>
    </row>
    <row r="261" spans="1:13" ht="15.75">
      <c r="A261" s="555"/>
      <c r="B261" s="552"/>
      <c r="C261" s="176"/>
      <c r="D261" s="176"/>
      <c r="E261" s="552"/>
      <c r="F261" s="552"/>
      <c r="G261" s="538"/>
      <c r="H261" s="176"/>
      <c r="I261" s="169"/>
      <c r="J261" s="546"/>
      <c r="K261" s="176"/>
      <c r="L261" s="556">
        <v>0</v>
      </c>
      <c r="M261" s="144"/>
    </row>
    <row r="262" spans="1:13" ht="15.75">
      <c r="A262" s="555"/>
      <c r="B262" s="552"/>
      <c r="C262" s="176"/>
      <c r="D262" s="176"/>
      <c r="E262" s="552"/>
      <c r="F262" s="552"/>
      <c r="G262" s="538"/>
      <c r="H262" s="176"/>
      <c r="I262" s="169"/>
      <c r="J262" s="546"/>
      <c r="K262" s="176"/>
      <c r="L262" s="556">
        <v>0</v>
      </c>
      <c r="M262" s="144"/>
    </row>
    <row r="263" spans="1:13" ht="15.75">
      <c r="A263" s="555"/>
      <c r="B263" s="552"/>
      <c r="C263" s="176"/>
      <c r="D263" s="176"/>
      <c r="E263" s="552"/>
      <c r="F263" s="552"/>
      <c r="G263" s="538"/>
      <c r="H263" s="176"/>
      <c r="I263" s="169"/>
      <c r="J263" s="546"/>
      <c r="K263" s="176"/>
      <c r="L263" s="556">
        <v>0</v>
      </c>
      <c r="M263" s="144"/>
    </row>
    <row r="264" spans="1:13" ht="15.75">
      <c r="A264" s="555"/>
      <c r="B264" s="552"/>
      <c r="C264" s="176"/>
      <c r="D264" s="176"/>
      <c r="E264" s="552"/>
      <c r="F264" s="552"/>
      <c r="G264" s="538"/>
      <c r="H264" s="176"/>
      <c r="I264" s="169"/>
      <c r="J264" s="546"/>
      <c r="K264" s="176"/>
      <c r="L264" s="556">
        <v>0</v>
      </c>
      <c r="M264" s="144"/>
    </row>
    <row r="265" spans="1:13" ht="15.75">
      <c r="A265" s="555"/>
      <c r="B265" s="552"/>
      <c r="C265" s="176"/>
      <c r="D265" s="176"/>
      <c r="E265" s="552"/>
      <c r="F265" s="552"/>
      <c r="G265" s="538"/>
      <c r="H265" s="176"/>
      <c r="I265" s="169"/>
      <c r="J265" s="546"/>
      <c r="K265" s="176"/>
      <c r="L265" s="556">
        <v>0</v>
      </c>
      <c r="M265" s="144"/>
    </row>
    <row r="266" spans="1:13" ht="15.75">
      <c r="A266" s="555"/>
      <c r="B266" s="552"/>
      <c r="C266" s="176"/>
      <c r="D266" s="176"/>
      <c r="E266" s="552"/>
      <c r="F266" s="552"/>
      <c r="G266" s="538"/>
      <c r="H266" s="176"/>
      <c r="I266" s="169"/>
      <c r="J266" s="546"/>
      <c r="K266" s="176"/>
      <c r="L266" s="556">
        <v>0</v>
      </c>
      <c r="M266" s="144"/>
    </row>
    <row r="267" spans="1:13" ht="15.75">
      <c r="A267" s="555"/>
      <c r="B267" s="552"/>
      <c r="C267" s="176"/>
      <c r="D267" s="176"/>
      <c r="E267" s="552"/>
      <c r="F267" s="552"/>
      <c r="G267" s="538"/>
      <c r="H267" s="176"/>
      <c r="I267" s="169"/>
      <c r="J267" s="546"/>
      <c r="K267" s="176"/>
      <c r="L267" s="556">
        <v>0</v>
      </c>
      <c r="M267" s="144"/>
    </row>
    <row r="268" spans="1:13" ht="15.75">
      <c r="A268" s="555"/>
      <c r="B268" s="552"/>
      <c r="C268" s="176"/>
      <c r="D268" s="176"/>
      <c r="E268" s="552"/>
      <c r="F268" s="552"/>
      <c r="G268" s="538"/>
      <c r="H268" s="176"/>
      <c r="I268" s="169"/>
      <c r="J268" s="546"/>
      <c r="K268" s="176"/>
      <c r="L268" s="556">
        <v>0</v>
      </c>
      <c r="M268" s="144"/>
    </row>
    <row r="269" spans="1:13" ht="15.75">
      <c r="A269" s="555"/>
      <c r="B269" s="552"/>
      <c r="C269" s="176"/>
      <c r="D269" s="176"/>
      <c r="E269" s="552"/>
      <c r="F269" s="552"/>
      <c r="G269" s="538"/>
      <c r="H269" s="176"/>
      <c r="I269" s="169"/>
      <c r="J269" s="546"/>
      <c r="K269" s="176"/>
      <c r="L269" s="556">
        <v>0</v>
      </c>
      <c r="M269" s="144"/>
    </row>
    <row r="270" spans="1:13" ht="15.75">
      <c r="A270" s="555"/>
      <c r="B270" s="552"/>
      <c r="C270" s="176"/>
      <c r="D270" s="176"/>
      <c r="E270" s="552"/>
      <c r="F270" s="552"/>
      <c r="G270" s="538"/>
      <c r="H270" s="176"/>
      <c r="I270" s="169"/>
      <c r="J270" s="546"/>
      <c r="K270" s="176"/>
      <c r="L270" s="556">
        <v>0</v>
      </c>
      <c r="M270" s="144"/>
    </row>
    <row r="271" spans="1:13" ht="15.75">
      <c r="A271" s="555"/>
      <c r="B271" s="552"/>
      <c r="C271" s="176"/>
      <c r="D271" s="176"/>
      <c r="E271" s="552"/>
      <c r="F271" s="552"/>
      <c r="G271" s="538"/>
      <c r="H271" s="176"/>
      <c r="I271" s="169"/>
      <c r="J271" s="546"/>
      <c r="K271" s="176"/>
      <c r="L271" s="556">
        <v>0</v>
      </c>
      <c r="M271" s="144"/>
    </row>
    <row r="272" spans="1:13" ht="15.75">
      <c r="A272" s="555"/>
      <c r="B272" s="552"/>
      <c r="C272" s="176"/>
      <c r="D272" s="176"/>
      <c r="E272" s="552"/>
      <c r="F272" s="552"/>
      <c r="G272" s="538"/>
      <c r="H272" s="176"/>
      <c r="I272" s="169"/>
      <c r="J272" s="546"/>
      <c r="K272" s="176"/>
      <c r="L272" s="556">
        <v>0</v>
      </c>
      <c r="M272" s="144"/>
    </row>
    <row r="273" spans="1:13" ht="15.75">
      <c r="A273" s="555"/>
      <c r="B273" s="552"/>
      <c r="C273" s="176"/>
      <c r="D273" s="176"/>
      <c r="E273" s="552"/>
      <c r="F273" s="552"/>
      <c r="G273" s="538"/>
      <c r="H273" s="176"/>
      <c r="I273" s="169"/>
      <c r="J273" s="546"/>
      <c r="K273" s="176"/>
      <c r="L273" s="556">
        <v>0</v>
      </c>
      <c r="M273" s="144"/>
    </row>
    <row r="274" spans="1:13" ht="15.75">
      <c r="A274" s="555"/>
      <c r="B274" s="552"/>
      <c r="C274" s="176"/>
      <c r="D274" s="176"/>
      <c r="E274" s="552"/>
      <c r="F274" s="552"/>
      <c r="G274" s="538"/>
      <c r="H274" s="176"/>
      <c r="I274" s="169"/>
      <c r="J274" s="546"/>
      <c r="K274" s="176"/>
      <c r="L274" s="556">
        <v>0</v>
      </c>
      <c r="M274" s="144"/>
    </row>
    <row r="275" spans="1:13" ht="15.75">
      <c r="A275" s="555"/>
      <c r="B275" s="552"/>
      <c r="C275" s="176"/>
      <c r="D275" s="176"/>
      <c r="E275" s="552"/>
      <c r="F275" s="552"/>
      <c r="G275" s="538"/>
      <c r="H275" s="176"/>
      <c r="I275" s="169"/>
      <c r="J275" s="546"/>
      <c r="K275" s="176"/>
      <c r="L275" s="556">
        <v>0</v>
      </c>
      <c r="M275" s="144"/>
    </row>
    <row r="276" spans="1:13" ht="15.75">
      <c r="A276" s="555"/>
      <c r="B276" s="552"/>
      <c r="C276" s="176"/>
      <c r="D276" s="176"/>
      <c r="E276" s="552"/>
      <c r="F276" s="552"/>
      <c r="G276" s="538"/>
      <c r="H276" s="176"/>
      <c r="I276" s="169"/>
      <c r="J276" s="546"/>
      <c r="K276" s="176"/>
      <c r="L276" s="556">
        <v>0</v>
      </c>
      <c r="M276" s="144"/>
    </row>
    <row r="277" spans="1:13" ht="15.75">
      <c r="A277" s="555"/>
      <c r="B277" s="552"/>
      <c r="C277" s="176"/>
      <c r="D277" s="176"/>
      <c r="E277" s="552"/>
      <c r="F277" s="552"/>
      <c r="G277" s="538"/>
      <c r="H277" s="176"/>
      <c r="I277" s="169"/>
      <c r="J277" s="546"/>
      <c r="K277" s="176"/>
      <c r="L277" s="556">
        <v>0</v>
      </c>
      <c r="M277" s="144"/>
    </row>
    <row r="278" spans="1:13" ht="15.75">
      <c r="A278" s="555"/>
      <c r="B278" s="552"/>
      <c r="C278" s="176"/>
      <c r="D278" s="176"/>
      <c r="E278" s="552"/>
      <c r="F278" s="552"/>
      <c r="G278" s="538"/>
      <c r="H278" s="176"/>
      <c r="I278" s="169"/>
      <c r="J278" s="546"/>
      <c r="K278" s="176"/>
      <c r="L278" s="556">
        <v>0</v>
      </c>
      <c r="M278" s="144"/>
    </row>
    <row r="279" spans="1:13" ht="15.75">
      <c r="A279" s="555"/>
      <c r="B279" s="552"/>
      <c r="C279" s="176"/>
      <c r="D279" s="176"/>
      <c r="E279" s="552"/>
      <c r="F279" s="552"/>
      <c r="G279" s="538"/>
      <c r="H279" s="176"/>
      <c r="I279" s="169"/>
      <c r="J279" s="546"/>
      <c r="K279" s="176"/>
      <c r="L279" s="556">
        <v>0</v>
      </c>
      <c r="M279" s="144"/>
    </row>
    <row r="280" spans="1:13" ht="15.75">
      <c r="A280" s="555"/>
      <c r="B280" s="552"/>
      <c r="C280" s="176"/>
      <c r="D280" s="176"/>
      <c r="E280" s="552"/>
      <c r="F280" s="552"/>
      <c r="G280" s="538"/>
      <c r="H280" s="176"/>
      <c r="I280" s="169"/>
      <c r="J280" s="546"/>
      <c r="K280" s="176"/>
      <c r="L280" s="556">
        <v>0</v>
      </c>
      <c r="M280" s="144"/>
    </row>
    <row r="281" spans="1:13" ht="15.75">
      <c r="A281" s="555"/>
      <c r="B281" s="552"/>
      <c r="C281" s="176"/>
      <c r="D281" s="176"/>
      <c r="E281" s="552"/>
      <c r="F281" s="552"/>
      <c r="G281" s="538"/>
      <c r="H281" s="176"/>
      <c r="I281" s="169"/>
      <c r="J281" s="546"/>
      <c r="K281" s="176"/>
      <c r="L281" s="556">
        <v>0</v>
      </c>
      <c r="M281" s="144"/>
    </row>
    <row r="282" spans="1:13" ht="15.75">
      <c r="A282" s="555"/>
      <c r="B282" s="552"/>
      <c r="C282" s="176"/>
      <c r="D282" s="176"/>
      <c r="E282" s="552"/>
      <c r="F282" s="552"/>
      <c r="G282" s="538"/>
      <c r="H282" s="176"/>
      <c r="I282" s="169"/>
      <c r="J282" s="546"/>
      <c r="K282" s="176"/>
      <c r="L282" s="556">
        <v>0</v>
      </c>
      <c r="M282" s="144"/>
    </row>
    <row r="283" spans="1:13" ht="15.75">
      <c r="A283" s="555"/>
      <c r="B283" s="552"/>
      <c r="C283" s="176"/>
      <c r="D283" s="176"/>
      <c r="E283" s="552"/>
      <c r="F283" s="552"/>
      <c r="G283" s="538"/>
      <c r="H283" s="176"/>
      <c r="I283" s="169"/>
      <c r="J283" s="546"/>
      <c r="K283" s="176"/>
      <c r="L283" s="556">
        <v>0</v>
      </c>
      <c r="M283" s="144"/>
    </row>
    <row r="284" spans="1:13" ht="15.75">
      <c r="A284" s="555"/>
      <c r="B284" s="552"/>
      <c r="C284" s="176"/>
      <c r="D284" s="176"/>
      <c r="E284" s="552"/>
      <c r="F284" s="552"/>
      <c r="G284" s="538"/>
      <c r="H284" s="176"/>
      <c r="I284" s="169"/>
      <c r="J284" s="546"/>
      <c r="K284" s="176"/>
      <c r="L284" s="556">
        <v>0</v>
      </c>
      <c r="M284" s="144"/>
    </row>
    <row r="285" spans="1:13" ht="15.75">
      <c r="A285" s="555"/>
      <c r="B285" s="552"/>
      <c r="C285" s="176"/>
      <c r="D285" s="176"/>
      <c r="E285" s="552"/>
      <c r="F285" s="552"/>
      <c r="G285" s="538"/>
      <c r="H285" s="176"/>
      <c r="I285" s="169"/>
      <c r="J285" s="546"/>
      <c r="K285" s="176"/>
      <c r="L285" s="556">
        <v>0</v>
      </c>
      <c r="M285" s="144"/>
    </row>
    <row r="286" spans="1:13" ht="15.75">
      <c r="A286" s="555"/>
      <c r="B286" s="552"/>
      <c r="C286" s="176"/>
      <c r="D286" s="176"/>
      <c r="E286" s="552"/>
      <c r="F286" s="552"/>
      <c r="G286" s="538"/>
      <c r="H286" s="176"/>
      <c r="I286" s="169"/>
      <c r="J286" s="546"/>
      <c r="K286" s="176"/>
      <c r="L286" s="556">
        <v>0</v>
      </c>
      <c r="M286" s="144"/>
    </row>
    <row r="287" spans="1:13" ht="15.75">
      <c r="A287" s="555"/>
      <c r="B287" s="552"/>
      <c r="C287" s="176"/>
      <c r="D287" s="176"/>
      <c r="E287" s="552"/>
      <c r="F287" s="552"/>
      <c r="G287" s="538"/>
      <c r="H287" s="176"/>
      <c r="I287" s="169"/>
      <c r="J287" s="546"/>
      <c r="K287" s="176"/>
      <c r="L287" s="556">
        <v>0</v>
      </c>
      <c r="M287" s="144"/>
    </row>
    <row r="288" spans="1:13" ht="15.75">
      <c r="A288" s="555"/>
      <c r="B288" s="552"/>
      <c r="C288" s="176"/>
      <c r="D288" s="176"/>
      <c r="E288" s="552"/>
      <c r="F288" s="552"/>
      <c r="G288" s="538"/>
      <c r="H288" s="176"/>
      <c r="I288" s="169"/>
      <c r="J288" s="546"/>
      <c r="K288" s="176"/>
      <c r="L288" s="556">
        <v>0</v>
      </c>
      <c r="M288" s="144"/>
    </row>
    <row r="289" spans="1:13" ht="15.75">
      <c r="A289" s="555"/>
      <c r="B289" s="552"/>
      <c r="C289" s="176"/>
      <c r="D289" s="176"/>
      <c r="E289" s="552"/>
      <c r="F289" s="552"/>
      <c r="G289" s="538"/>
      <c r="H289" s="176"/>
      <c r="I289" s="169"/>
      <c r="J289" s="546"/>
      <c r="K289" s="176"/>
      <c r="L289" s="556">
        <v>0</v>
      </c>
      <c r="M289" s="144"/>
    </row>
    <row r="290" spans="1:13" ht="15.75">
      <c r="A290" s="555"/>
      <c r="B290" s="552"/>
      <c r="C290" s="176"/>
      <c r="D290" s="176"/>
      <c r="E290" s="552"/>
      <c r="F290" s="552"/>
      <c r="G290" s="538"/>
      <c r="H290" s="176"/>
      <c r="I290" s="169"/>
      <c r="J290" s="546"/>
      <c r="K290" s="176"/>
      <c r="L290" s="556">
        <v>0</v>
      </c>
      <c r="M290" s="144"/>
    </row>
    <row r="291" spans="1:13" ht="15.75">
      <c r="A291" s="555"/>
      <c r="B291" s="552"/>
      <c r="C291" s="176"/>
      <c r="D291" s="176"/>
      <c r="E291" s="552"/>
      <c r="F291" s="552"/>
      <c r="G291" s="538"/>
      <c r="H291" s="176"/>
      <c r="I291" s="169"/>
      <c r="J291" s="546"/>
      <c r="K291" s="176"/>
      <c r="L291" s="556">
        <v>0</v>
      </c>
      <c r="M291" s="144"/>
    </row>
    <row r="292" spans="1:13" ht="15.75">
      <c r="A292" s="555"/>
      <c r="B292" s="552"/>
      <c r="C292" s="176"/>
      <c r="D292" s="176"/>
      <c r="E292" s="552"/>
      <c r="F292" s="552"/>
      <c r="G292" s="538"/>
      <c r="H292" s="176"/>
      <c r="I292" s="169"/>
      <c r="J292" s="546"/>
      <c r="K292" s="176"/>
      <c r="L292" s="556">
        <v>0</v>
      </c>
      <c r="M292" s="144"/>
    </row>
    <row r="293" spans="1:13" ht="15.75">
      <c r="A293" s="555"/>
      <c r="B293" s="552"/>
      <c r="C293" s="176"/>
      <c r="D293" s="176"/>
      <c r="E293" s="552"/>
      <c r="F293" s="552"/>
      <c r="G293" s="538"/>
      <c r="H293" s="176"/>
      <c r="I293" s="169"/>
      <c r="J293" s="546"/>
      <c r="K293" s="176"/>
      <c r="L293" s="556">
        <v>0</v>
      </c>
      <c r="M293" s="144"/>
    </row>
    <row r="294" spans="1:13" ht="15.75">
      <c r="A294" s="555"/>
      <c r="B294" s="552"/>
      <c r="C294" s="176"/>
      <c r="D294" s="176"/>
      <c r="E294" s="552"/>
      <c r="F294" s="552"/>
      <c r="G294" s="538"/>
      <c r="H294" s="176"/>
      <c r="I294" s="169"/>
      <c r="J294" s="546"/>
      <c r="K294" s="176"/>
      <c r="L294" s="556">
        <v>0</v>
      </c>
      <c r="M294" s="144"/>
    </row>
    <row r="295" spans="1:13" ht="15.75">
      <c r="A295" s="555"/>
      <c r="B295" s="552"/>
      <c r="C295" s="176"/>
      <c r="D295" s="176"/>
      <c r="E295" s="552"/>
      <c r="F295" s="552"/>
      <c r="G295" s="538"/>
      <c r="H295" s="176"/>
      <c r="I295" s="169"/>
      <c r="J295" s="546"/>
      <c r="K295" s="176"/>
      <c r="L295" s="556">
        <v>0</v>
      </c>
      <c r="M295" s="144"/>
    </row>
    <row r="296" spans="1:13" ht="15.75">
      <c r="A296" s="555"/>
      <c r="B296" s="552"/>
      <c r="C296" s="176"/>
      <c r="D296" s="176"/>
      <c r="E296" s="552"/>
      <c r="F296" s="552"/>
      <c r="G296" s="538"/>
      <c r="H296" s="176"/>
      <c r="I296" s="169"/>
      <c r="J296" s="546"/>
      <c r="K296" s="176"/>
      <c r="L296" s="556">
        <v>0</v>
      </c>
      <c r="M296" s="144"/>
    </row>
    <row r="297" spans="1:13" ht="15.75">
      <c r="A297" s="555"/>
      <c r="B297" s="552"/>
      <c r="C297" s="176"/>
      <c r="D297" s="176"/>
      <c r="E297" s="552"/>
      <c r="F297" s="552"/>
      <c r="G297" s="538"/>
      <c r="H297" s="176"/>
      <c r="I297" s="169"/>
      <c r="J297" s="546"/>
      <c r="K297" s="176"/>
      <c r="L297" s="556">
        <v>0</v>
      </c>
      <c r="M297" s="144"/>
    </row>
    <row r="298" spans="1:13" ht="15.75">
      <c r="A298" s="555"/>
      <c r="B298" s="552"/>
      <c r="C298" s="176"/>
      <c r="D298" s="176"/>
      <c r="E298" s="552"/>
      <c r="F298" s="552"/>
      <c r="G298" s="538"/>
      <c r="H298" s="176"/>
      <c r="I298" s="169"/>
      <c r="J298" s="546"/>
      <c r="K298" s="176"/>
      <c r="L298" s="556">
        <v>0</v>
      </c>
      <c r="M298" s="144"/>
    </row>
    <row r="299" spans="1:13" ht="15.75">
      <c r="A299" s="555"/>
      <c r="B299" s="552"/>
      <c r="C299" s="176"/>
      <c r="D299" s="176"/>
      <c r="E299" s="552"/>
      <c r="F299" s="552"/>
      <c r="G299" s="538"/>
      <c r="H299" s="176"/>
      <c r="I299" s="169"/>
      <c r="J299" s="546"/>
      <c r="K299" s="176"/>
      <c r="L299" s="556">
        <v>0</v>
      </c>
      <c r="M299" s="144"/>
    </row>
    <row r="300" spans="1:13" ht="15.75">
      <c r="A300" s="555"/>
      <c r="B300" s="552"/>
      <c r="C300" s="176"/>
      <c r="D300" s="176"/>
      <c r="E300" s="552"/>
      <c r="F300" s="552"/>
      <c r="G300" s="538"/>
      <c r="H300" s="176"/>
      <c r="I300" s="169"/>
      <c r="J300" s="546"/>
      <c r="K300" s="176"/>
      <c r="L300" s="556">
        <v>0</v>
      </c>
      <c r="M300" s="144"/>
    </row>
    <row r="301" spans="1:13" ht="15.75">
      <c r="A301" s="555"/>
      <c r="B301" s="552"/>
      <c r="C301" s="176"/>
      <c r="D301" s="176"/>
      <c r="E301" s="552"/>
      <c r="F301" s="552"/>
      <c r="G301" s="538"/>
      <c r="H301" s="176"/>
      <c r="I301" s="169"/>
      <c r="J301" s="546"/>
      <c r="K301" s="176"/>
      <c r="L301" s="556">
        <v>0</v>
      </c>
      <c r="M301" s="144"/>
    </row>
    <row r="302" spans="1:13" ht="15.75">
      <c r="A302" s="555"/>
      <c r="B302" s="552"/>
      <c r="C302" s="176"/>
      <c r="D302" s="176"/>
      <c r="E302" s="552"/>
      <c r="F302" s="552"/>
      <c r="G302" s="538"/>
      <c r="H302" s="176"/>
      <c r="I302" s="169"/>
      <c r="J302" s="546"/>
      <c r="K302" s="176"/>
      <c r="L302" s="556">
        <v>0</v>
      </c>
      <c r="M302" s="144"/>
    </row>
    <row r="303" spans="1:13" ht="15.75">
      <c r="A303" s="555"/>
      <c r="B303" s="552"/>
      <c r="C303" s="176"/>
      <c r="D303" s="176"/>
      <c r="E303" s="552"/>
      <c r="F303" s="552"/>
      <c r="G303" s="538"/>
      <c r="H303" s="176"/>
      <c r="I303" s="169"/>
      <c r="J303" s="546"/>
      <c r="K303" s="176"/>
      <c r="L303" s="556">
        <v>0</v>
      </c>
      <c r="M303" s="144"/>
    </row>
    <row r="304" spans="1:13" ht="15.75">
      <c r="A304" s="555"/>
      <c r="B304" s="552"/>
      <c r="C304" s="176"/>
      <c r="D304" s="176"/>
      <c r="E304" s="552"/>
      <c r="F304" s="552"/>
      <c r="G304" s="538"/>
      <c r="H304" s="176"/>
      <c r="I304" s="169"/>
      <c r="J304" s="546"/>
      <c r="K304" s="176"/>
      <c r="L304" s="556">
        <v>0</v>
      </c>
      <c r="M304" s="144"/>
    </row>
    <row r="305" spans="1:13" ht="15.75">
      <c r="A305" s="555"/>
      <c r="B305" s="552"/>
      <c r="C305" s="176"/>
      <c r="D305" s="176"/>
      <c r="E305" s="552"/>
      <c r="F305" s="552"/>
      <c r="G305" s="538"/>
      <c r="H305" s="176"/>
      <c r="I305" s="169"/>
      <c r="J305" s="546"/>
      <c r="K305" s="176"/>
      <c r="L305" s="556">
        <v>0</v>
      </c>
      <c r="M305" s="144"/>
    </row>
    <row r="306" spans="1:13" ht="15.75">
      <c r="A306" s="555"/>
      <c r="B306" s="552"/>
      <c r="C306" s="176"/>
      <c r="D306" s="176"/>
      <c r="E306" s="552"/>
      <c r="F306" s="552"/>
      <c r="G306" s="538"/>
      <c r="H306" s="176"/>
      <c r="I306" s="169"/>
      <c r="J306" s="546"/>
      <c r="K306" s="176"/>
      <c r="L306" s="556">
        <v>0</v>
      </c>
      <c r="M306" s="144"/>
    </row>
    <row r="307" spans="1:13" ht="15.75">
      <c r="A307" s="555"/>
      <c r="B307" s="552"/>
      <c r="C307" s="176"/>
      <c r="D307" s="176"/>
      <c r="E307" s="552"/>
      <c r="F307" s="552"/>
      <c r="G307" s="538"/>
      <c r="H307" s="176"/>
      <c r="I307" s="169"/>
      <c r="J307" s="546"/>
      <c r="K307" s="176"/>
      <c r="L307" s="556">
        <v>0</v>
      </c>
      <c r="M307" s="144"/>
    </row>
    <row r="308" spans="1:13" ht="15.75">
      <c r="A308" s="555"/>
      <c r="B308" s="552"/>
      <c r="C308" s="176"/>
      <c r="D308" s="176"/>
      <c r="E308" s="552"/>
      <c r="F308" s="552"/>
      <c r="G308" s="538"/>
      <c r="H308" s="176"/>
      <c r="I308" s="169"/>
      <c r="J308" s="546"/>
      <c r="K308" s="176"/>
      <c r="L308" s="556">
        <v>0</v>
      </c>
      <c r="M308" s="144"/>
    </row>
    <row r="309" spans="1:13" ht="15.75">
      <c r="A309" s="555"/>
      <c r="B309" s="552"/>
      <c r="C309" s="176"/>
      <c r="D309" s="176"/>
      <c r="E309" s="552"/>
      <c r="F309" s="552"/>
      <c r="G309" s="538"/>
      <c r="H309" s="176"/>
      <c r="I309" s="169"/>
      <c r="J309" s="546"/>
      <c r="K309" s="176"/>
      <c r="L309" s="556">
        <v>0</v>
      </c>
      <c r="M309" s="144"/>
    </row>
    <row r="310" spans="1:13" ht="15.75">
      <c r="A310" s="555"/>
      <c r="B310" s="552"/>
      <c r="C310" s="176"/>
      <c r="D310" s="176"/>
      <c r="E310" s="552"/>
      <c r="F310" s="552"/>
      <c r="G310" s="538"/>
      <c r="H310" s="176"/>
      <c r="I310" s="169"/>
      <c r="J310" s="546"/>
      <c r="K310" s="176"/>
      <c r="L310" s="556">
        <v>0</v>
      </c>
      <c r="M310" s="144"/>
    </row>
    <row r="311" spans="1:13" ht="15.75">
      <c r="A311" s="555"/>
      <c r="B311" s="552"/>
      <c r="C311" s="176"/>
      <c r="D311" s="176"/>
      <c r="E311" s="552"/>
      <c r="F311" s="552"/>
      <c r="G311" s="538"/>
      <c r="H311" s="176"/>
      <c r="I311" s="169"/>
      <c r="J311" s="546"/>
      <c r="K311" s="176"/>
      <c r="L311" s="556">
        <v>0</v>
      </c>
      <c r="M311" s="144"/>
    </row>
    <row r="312" spans="1:13" ht="15.75">
      <c r="A312" s="555"/>
      <c r="B312" s="552"/>
      <c r="C312" s="176"/>
      <c r="D312" s="176"/>
      <c r="E312" s="552"/>
      <c r="F312" s="552"/>
      <c r="G312" s="538"/>
      <c r="H312" s="176"/>
      <c r="I312" s="169"/>
      <c r="J312" s="546"/>
      <c r="K312" s="176"/>
      <c r="L312" s="556">
        <v>0</v>
      </c>
      <c r="M312" s="144"/>
    </row>
    <row r="313" spans="1:13" ht="15.75">
      <c r="A313" s="555"/>
      <c r="B313" s="552"/>
      <c r="C313" s="176"/>
      <c r="D313" s="176"/>
      <c r="E313" s="552"/>
      <c r="F313" s="552"/>
      <c r="G313" s="538"/>
      <c r="H313" s="176"/>
      <c r="I313" s="169"/>
      <c r="J313" s="546"/>
      <c r="K313" s="176"/>
      <c r="L313" s="556">
        <v>0</v>
      </c>
      <c r="M313" s="144"/>
    </row>
    <row r="314" spans="1:13" ht="15.75">
      <c r="A314" s="555"/>
      <c r="B314" s="552"/>
      <c r="C314" s="176"/>
      <c r="D314" s="176"/>
      <c r="E314" s="552"/>
      <c r="F314" s="552"/>
      <c r="G314" s="538"/>
      <c r="H314" s="176"/>
      <c r="I314" s="169"/>
      <c r="J314" s="546"/>
      <c r="K314" s="176"/>
      <c r="L314" s="556">
        <v>0</v>
      </c>
      <c r="M314" s="144"/>
    </row>
    <row r="315" spans="1:13" ht="15.75">
      <c r="A315" s="555"/>
      <c r="B315" s="552"/>
      <c r="C315" s="176"/>
      <c r="D315" s="176"/>
      <c r="E315" s="552"/>
      <c r="F315" s="552"/>
      <c r="G315" s="538"/>
      <c r="H315" s="176"/>
      <c r="I315" s="169"/>
      <c r="J315" s="546"/>
      <c r="K315" s="176"/>
      <c r="L315" s="556">
        <v>0</v>
      </c>
      <c r="M315" s="144"/>
    </row>
    <row r="316" spans="1:13" ht="15.75">
      <c r="A316" s="555"/>
      <c r="B316" s="552"/>
      <c r="C316" s="176"/>
      <c r="D316" s="176"/>
      <c r="E316" s="552"/>
      <c r="F316" s="552"/>
      <c r="G316" s="538"/>
      <c r="H316" s="176"/>
      <c r="I316" s="169"/>
      <c r="J316" s="546"/>
      <c r="K316" s="176"/>
      <c r="L316" s="556">
        <v>0</v>
      </c>
      <c r="M316" s="144"/>
    </row>
    <row r="317" spans="1:13" ht="15.75">
      <c r="A317" s="555"/>
      <c r="B317" s="552"/>
      <c r="C317" s="176"/>
      <c r="D317" s="176"/>
      <c r="E317" s="552"/>
      <c r="F317" s="552"/>
      <c r="G317" s="538"/>
      <c r="H317" s="176"/>
      <c r="I317" s="169"/>
      <c r="J317" s="546"/>
      <c r="K317" s="176"/>
      <c r="L317" s="556">
        <v>0</v>
      </c>
      <c r="M317" s="144"/>
    </row>
    <row r="318" spans="1:13" ht="15.75">
      <c r="A318" s="555"/>
      <c r="B318" s="552"/>
      <c r="C318" s="176"/>
      <c r="D318" s="176"/>
      <c r="E318" s="552"/>
      <c r="F318" s="552"/>
      <c r="G318" s="538"/>
      <c r="H318" s="176"/>
      <c r="I318" s="169"/>
      <c r="J318" s="546"/>
      <c r="K318" s="176"/>
      <c r="L318" s="556">
        <v>0</v>
      </c>
      <c r="M318" s="144"/>
    </row>
    <row r="319" spans="1:13" ht="15.75">
      <c r="A319" s="555"/>
      <c r="B319" s="552"/>
      <c r="C319" s="176"/>
      <c r="D319" s="176"/>
      <c r="E319" s="552"/>
      <c r="F319" s="552"/>
      <c r="G319" s="538"/>
      <c r="H319" s="176"/>
      <c r="I319" s="169"/>
      <c r="J319" s="546"/>
      <c r="K319" s="176"/>
      <c r="L319" s="556">
        <v>0</v>
      </c>
      <c r="M319" s="144"/>
    </row>
    <row r="320" spans="1:13" ht="15.75">
      <c r="A320" s="555"/>
      <c r="B320" s="552"/>
      <c r="C320" s="176"/>
      <c r="D320" s="176"/>
      <c r="E320" s="552"/>
      <c r="F320" s="552"/>
      <c r="G320" s="538"/>
      <c r="H320" s="176"/>
      <c r="I320" s="169"/>
      <c r="J320" s="546"/>
      <c r="K320" s="176"/>
      <c r="L320" s="556">
        <v>0</v>
      </c>
      <c r="M320" s="144"/>
    </row>
    <row r="321" spans="1:13" ht="15.75">
      <c r="A321" s="555"/>
      <c r="B321" s="552"/>
      <c r="C321" s="176"/>
      <c r="D321" s="176"/>
      <c r="E321" s="552"/>
      <c r="F321" s="552"/>
      <c r="G321" s="538"/>
      <c r="H321" s="176"/>
      <c r="I321" s="169"/>
      <c r="J321" s="546"/>
      <c r="K321" s="176"/>
      <c r="L321" s="556">
        <v>0</v>
      </c>
      <c r="M321" s="144"/>
    </row>
    <row r="322" spans="1:13" ht="15.75">
      <c r="A322" s="555"/>
      <c r="B322" s="552"/>
      <c r="C322" s="176"/>
      <c r="D322" s="176"/>
      <c r="E322" s="552"/>
      <c r="F322" s="552"/>
      <c r="G322" s="538"/>
      <c r="H322" s="176"/>
      <c r="I322" s="169"/>
      <c r="J322" s="546"/>
      <c r="K322" s="176"/>
      <c r="L322" s="556">
        <v>0</v>
      </c>
      <c r="M322" s="144"/>
    </row>
    <row r="323" spans="1:13" ht="15.75">
      <c r="A323" s="555"/>
      <c r="B323" s="552"/>
      <c r="C323" s="176"/>
      <c r="D323" s="176"/>
      <c r="E323" s="552"/>
      <c r="F323" s="552"/>
      <c r="G323" s="538"/>
      <c r="H323" s="176"/>
      <c r="I323" s="169"/>
      <c r="J323" s="546"/>
      <c r="K323" s="176"/>
      <c r="L323" s="556">
        <v>0</v>
      </c>
      <c r="M323" s="144"/>
    </row>
    <row r="324" spans="1:13" ht="15.75">
      <c r="A324" s="555"/>
      <c r="B324" s="552"/>
      <c r="C324" s="176"/>
      <c r="D324" s="176"/>
      <c r="E324" s="552"/>
      <c r="F324" s="552"/>
      <c r="G324" s="538"/>
      <c r="H324" s="176"/>
      <c r="I324" s="169"/>
      <c r="J324" s="546"/>
      <c r="K324" s="176"/>
      <c r="L324" s="556">
        <v>0</v>
      </c>
      <c r="M324" s="144"/>
    </row>
    <row r="325" spans="1:13" ht="15.75">
      <c r="A325" s="555"/>
      <c r="B325" s="552"/>
      <c r="C325" s="176"/>
      <c r="D325" s="176"/>
      <c r="E325" s="552"/>
      <c r="F325" s="552"/>
      <c r="G325" s="538"/>
      <c r="H325" s="176"/>
      <c r="I325" s="169"/>
      <c r="J325" s="546"/>
      <c r="K325" s="176"/>
      <c r="L325" s="556">
        <v>0</v>
      </c>
      <c r="M325" s="144"/>
    </row>
    <row r="326" spans="1:13" ht="15.75">
      <c r="A326" s="555"/>
      <c r="B326" s="552"/>
      <c r="C326" s="176"/>
      <c r="D326" s="176"/>
      <c r="E326" s="552"/>
      <c r="F326" s="552"/>
      <c r="G326" s="538"/>
      <c r="H326" s="176"/>
      <c r="I326" s="169"/>
      <c r="J326" s="546"/>
      <c r="K326" s="176"/>
      <c r="L326" s="556">
        <v>0</v>
      </c>
      <c r="M326" s="144"/>
    </row>
    <row r="327" spans="1:13" ht="15.75">
      <c r="A327" s="555"/>
      <c r="B327" s="552"/>
      <c r="C327" s="176"/>
      <c r="D327" s="176"/>
      <c r="E327" s="552"/>
      <c r="F327" s="552"/>
      <c r="G327" s="538"/>
      <c r="H327" s="176"/>
      <c r="I327" s="169"/>
      <c r="J327" s="546"/>
      <c r="K327" s="176"/>
      <c r="L327" s="556">
        <v>0</v>
      </c>
      <c r="M327" s="144"/>
    </row>
    <row r="328" spans="1:13" ht="15.75">
      <c r="A328" s="555"/>
      <c r="B328" s="552"/>
      <c r="C328" s="176"/>
      <c r="D328" s="176"/>
      <c r="E328" s="552"/>
      <c r="F328" s="552"/>
      <c r="G328" s="538"/>
      <c r="H328" s="176"/>
      <c r="I328" s="169"/>
      <c r="J328" s="546"/>
      <c r="K328" s="176"/>
      <c r="L328" s="556">
        <v>0</v>
      </c>
      <c r="M328" s="144"/>
    </row>
    <row r="329" spans="1:13" ht="15.75">
      <c r="A329" s="555"/>
      <c r="B329" s="552"/>
      <c r="C329" s="176"/>
      <c r="D329" s="176"/>
      <c r="E329" s="552"/>
      <c r="F329" s="552"/>
      <c r="G329" s="538"/>
      <c r="H329" s="176"/>
      <c r="I329" s="169"/>
      <c r="J329" s="546"/>
      <c r="K329" s="176"/>
      <c r="L329" s="556">
        <v>0</v>
      </c>
      <c r="M329" s="144"/>
    </row>
    <row r="330" spans="1:13" ht="15.75">
      <c r="A330" s="555"/>
      <c r="B330" s="552"/>
      <c r="C330" s="176"/>
      <c r="D330" s="176"/>
      <c r="E330" s="552"/>
      <c r="F330" s="552"/>
      <c r="G330" s="538"/>
      <c r="H330" s="176"/>
      <c r="I330" s="169"/>
      <c r="J330" s="546"/>
      <c r="K330" s="176"/>
      <c r="L330" s="556">
        <v>0</v>
      </c>
      <c r="M330" s="144"/>
    </row>
    <row r="331" spans="1:13" ht="15.75">
      <c r="A331" s="555"/>
      <c r="B331" s="552"/>
      <c r="C331" s="176"/>
      <c r="D331" s="176"/>
      <c r="E331" s="552"/>
      <c r="F331" s="552"/>
      <c r="G331" s="538"/>
      <c r="H331" s="176"/>
      <c r="I331" s="169"/>
      <c r="J331" s="546"/>
      <c r="K331" s="176"/>
      <c r="L331" s="556">
        <v>0</v>
      </c>
      <c r="M331" s="144"/>
    </row>
    <row r="332" spans="1:13" ht="15.75">
      <c r="A332" s="555"/>
      <c r="B332" s="552"/>
      <c r="C332" s="176"/>
      <c r="D332" s="176"/>
      <c r="E332" s="552"/>
      <c r="F332" s="552"/>
      <c r="G332" s="538"/>
      <c r="H332" s="176"/>
      <c r="I332" s="169"/>
      <c r="J332" s="546"/>
      <c r="K332" s="176"/>
      <c r="L332" s="556">
        <v>0</v>
      </c>
      <c r="M332" s="144"/>
    </row>
    <row r="333" spans="1:13" ht="15.75">
      <c r="A333" s="555"/>
      <c r="B333" s="552"/>
      <c r="C333" s="176"/>
      <c r="D333" s="176"/>
      <c r="E333" s="552"/>
      <c r="F333" s="552"/>
      <c r="G333" s="538"/>
      <c r="H333" s="176"/>
      <c r="I333" s="169"/>
      <c r="J333" s="546"/>
      <c r="K333" s="176"/>
      <c r="L333" s="556">
        <v>0</v>
      </c>
      <c r="M333" s="144"/>
    </row>
    <row r="334" spans="1:13" ht="15.75">
      <c r="A334" s="555"/>
      <c r="B334" s="552"/>
      <c r="C334" s="176"/>
      <c r="D334" s="176"/>
      <c r="E334" s="552"/>
      <c r="F334" s="552"/>
      <c r="G334" s="538"/>
      <c r="H334" s="176"/>
      <c r="I334" s="169"/>
      <c r="J334" s="546"/>
      <c r="K334" s="176"/>
      <c r="L334" s="556">
        <v>0</v>
      </c>
      <c r="M334" s="144"/>
    </row>
    <row r="335" spans="1:13" ht="15.75">
      <c r="A335" s="555"/>
      <c r="B335" s="552"/>
      <c r="C335" s="176"/>
      <c r="D335" s="176"/>
      <c r="E335" s="552"/>
      <c r="F335" s="552"/>
      <c r="G335" s="538"/>
      <c r="H335" s="176"/>
      <c r="I335" s="169"/>
      <c r="J335" s="546"/>
      <c r="K335" s="176"/>
      <c r="L335" s="556">
        <v>0</v>
      </c>
      <c r="M335" s="144"/>
    </row>
    <row r="336" spans="1:13" ht="15.75">
      <c r="A336" s="555"/>
      <c r="B336" s="552"/>
      <c r="C336" s="176"/>
      <c r="D336" s="176"/>
      <c r="E336" s="552"/>
      <c r="F336" s="552"/>
      <c r="G336" s="538"/>
      <c r="H336" s="176"/>
      <c r="I336" s="169"/>
      <c r="J336" s="546"/>
      <c r="K336" s="176"/>
      <c r="L336" s="556">
        <v>0</v>
      </c>
      <c r="M336" s="144"/>
    </row>
    <row r="337" spans="1:13" ht="15.75">
      <c r="A337" s="555"/>
      <c r="B337" s="552"/>
      <c r="C337" s="176"/>
      <c r="D337" s="176"/>
      <c r="E337" s="552"/>
      <c r="F337" s="552"/>
      <c r="G337" s="538"/>
      <c r="H337" s="176"/>
      <c r="I337" s="169"/>
      <c r="J337" s="546"/>
      <c r="K337" s="176"/>
      <c r="L337" s="556">
        <v>0</v>
      </c>
      <c r="M337" s="144"/>
    </row>
    <row r="338" spans="1:13" ht="15.75">
      <c r="A338" s="555"/>
      <c r="B338" s="552"/>
      <c r="C338" s="176"/>
      <c r="D338" s="176"/>
      <c r="E338" s="552"/>
      <c r="F338" s="552"/>
      <c r="G338" s="538"/>
      <c r="H338" s="176"/>
      <c r="I338" s="169"/>
      <c r="J338" s="546"/>
      <c r="K338" s="176"/>
      <c r="L338" s="556">
        <v>0</v>
      </c>
      <c r="M338" s="144"/>
    </row>
    <row r="339" spans="1:13" ht="15.75">
      <c r="A339" s="555"/>
      <c r="B339" s="552"/>
      <c r="C339" s="176"/>
      <c r="D339" s="176"/>
      <c r="E339" s="552"/>
      <c r="F339" s="552"/>
      <c r="G339" s="538"/>
      <c r="H339" s="176"/>
      <c r="I339" s="169"/>
      <c r="J339" s="546"/>
      <c r="K339" s="176"/>
      <c r="L339" s="556">
        <v>0</v>
      </c>
      <c r="M339" s="144"/>
    </row>
    <row r="340" spans="1:13" ht="15.75">
      <c r="A340" s="555"/>
      <c r="B340" s="552"/>
      <c r="C340" s="176"/>
      <c r="D340" s="176"/>
      <c r="E340" s="552"/>
      <c r="F340" s="552"/>
      <c r="G340" s="538"/>
      <c r="H340" s="176"/>
      <c r="I340" s="169"/>
      <c r="J340" s="546"/>
      <c r="K340" s="176"/>
      <c r="L340" s="556">
        <v>0</v>
      </c>
      <c r="M340" s="144"/>
    </row>
    <row r="341" spans="1:13" ht="15.75">
      <c r="A341" s="555"/>
      <c r="B341" s="552"/>
      <c r="C341" s="176"/>
      <c r="D341" s="176"/>
      <c r="E341" s="552"/>
      <c r="F341" s="552"/>
      <c r="G341" s="538"/>
      <c r="H341" s="176"/>
      <c r="I341" s="169"/>
      <c r="J341" s="546"/>
      <c r="K341" s="176"/>
      <c r="L341" s="556">
        <v>0</v>
      </c>
      <c r="M341" s="144"/>
    </row>
    <row r="342" spans="1:13" ht="15.75">
      <c r="A342" s="555"/>
      <c r="B342" s="552"/>
      <c r="C342" s="176"/>
      <c r="D342" s="176"/>
      <c r="E342" s="552"/>
      <c r="F342" s="552"/>
      <c r="G342" s="538"/>
      <c r="H342" s="176"/>
      <c r="I342" s="169"/>
      <c r="J342" s="546"/>
      <c r="K342" s="176"/>
      <c r="L342" s="556">
        <v>0</v>
      </c>
      <c r="M342" s="144"/>
    </row>
    <row r="343" spans="1:13" ht="15.75">
      <c r="A343" s="555"/>
      <c r="B343" s="552"/>
      <c r="C343" s="176"/>
      <c r="D343" s="176"/>
      <c r="E343" s="552"/>
      <c r="F343" s="552"/>
      <c r="G343" s="538"/>
      <c r="H343" s="176"/>
      <c r="I343" s="169"/>
      <c r="J343" s="546"/>
      <c r="K343" s="176"/>
      <c r="L343" s="556">
        <v>0</v>
      </c>
      <c r="M343" s="144"/>
    </row>
    <row r="344" spans="1:13" ht="15.75">
      <c r="A344" s="555"/>
      <c r="B344" s="552"/>
      <c r="C344" s="176"/>
      <c r="D344" s="176"/>
      <c r="E344" s="552"/>
      <c r="F344" s="552"/>
      <c r="G344" s="538"/>
      <c r="H344" s="176"/>
      <c r="I344" s="169"/>
      <c r="J344" s="546"/>
      <c r="K344" s="176"/>
      <c r="L344" s="556">
        <v>0</v>
      </c>
      <c r="M344" s="144"/>
    </row>
    <row r="345" spans="1:13" ht="15.75">
      <c r="A345" s="555"/>
      <c r="B345" s="552"/>
      <c r="C345" s="176"/>
      <c r="D345" s="176"/>
      <c r="E345" s="552"/>
      <c r="F345" s="552"/>
      <c r="G345" s="538"/>
      <c r="H345" s="176"/>
      <c r="I345" s="169"/>
      <c r="J345" s="546"/>
      <c r="K345" s="176"/>
      <c r="L345" s="556">
        <v>0</v>
      </c>
      <c r="M345" s="144"/>
    </row>
    <row r="346" spans="1:13" ht="15.75">
      <c r="A346" s="555"/>
      <c r="B346" s="552"/>
      <c r="C346" s="176"/>
      <c r="D346" s="176"/>
      <c r="E346" s="552"/>
      <c r="F346" s="552"/>
      <c r="G346" s="538"/>
      <c r="H346" s="176"/>
      <c r="I346" s="169"/>
      <c r="J346" s="546"/>
      <c r="K346" s="176"/>
      <c r="L346" s="556">
        <v>0</v>
      </c>
      <c r="M346" s="144"/>
    </row>
    <row r="347" spans="1:13" ht="15.75">
      <c r="A347" s="555"/>
      <c r="B347" s="552"/>
      <c r="C347" s="176"/>
      <c r="D347" s="176"/>
      <c r="E347" s="552"/>
      <c r="F347" s="552"/>
      <c r="G347" s="538"/>
      <c r="H347" s="176"/>
      <c r="I347" s="169"/>
      <c r="J347" s="546"/>
      <c r="K347" s="176"/>
      <c r="L347" s="556">
        <v>0</v>
      </c>
      <c r="M347" s="144"/>
    </row>
    <row r="348" spans="1:13" ht="15.75">
      <c r="A348" s="555"/>
      <c r="B348" s="552"/>
      <c r="C348" s="176"/>
      <c r="D348" s="176"/>
      <c r="E348" s="552"/>
      <c r="F348" s="552"/>
      <c r="G348" s="538"/>
      <c r="H348" s="176"/>
      <c r="I348" s="169"/>
      <c r="J348" s="546"/>
      <c r="K348" s="176"/>
      <c r="L348" s="556">
        <v>0</v>
      </c>
      <c r="M348" s="144"/>
    </row>
    <row r="349" spans="1:13" ht="15.75">
      <c r="A349" s="555"/>
      <c r="B349" s="552"/>
      <c r="C349" s="176"/>
      <c r="D349" s="176"/>
      <c r="E349" s="552"/>
      <c r="F349" s="552"/>
      <c r="G349" s="538"/>
      <c r="H349" s="176"/>
      <c r="I349" s="169"/>
      <c r="J349" s="546"/>
      <c r="K349" s="176"/>
      <c r="L349" s="556">
        <v>0</v>
      </c>
      <c r="M349" s="144"/>
    </row>
    <row r="350" spans="1:13" ht="15.75">
      <c r="A350" s="555"/>
      <c r="B350" s="552"/>
      <c r="C350" s="176"/>
      <c r="D350" s="176"/>
      <c r="E350" s="552"/>
      <c r="F350" s="552"/>
      <c r="G350" s="538"/>
      <c r="H350" s="176"/>
      <c r="I350" s="169"/>
      <c r="J350" s="546"/>
      <c r="K350" s="176"/>
      <c r="L350" s="556">
        <v>0</v>
      </c>
      <c r="M350" s="144"/>
    </row>
    <row r="351" spans="1:13" ht="15.75">
      <c r="A351" s="555"/>
      <c r="B351" s="552"/>
      <c r="C351" s="176"/>
      <c r="D351" s="176"/>
      <c r="E351" s="552"/>
      <c r="F351" s="552"/>
      <c r="G351" s="538"/>
      <c r="H351" s="176"/>
      <c r="I351" s="169"/>
      <c r="J351" s="546"/>
      <c r="K351" s="176"/>
      <c r="L351" s="556">
        <v>0</v>
      </c>
      <c r="M351" s="144"/>
    </row>
    <row r="352" spans="1:13" ht="15.75">
      <c r="A352" s="555"/>
      <c r="B352" s="552"/>
      <c r="C352" s="176"/>
      <c r="D352" s="176"/>
      <c r="E352" s="552"/>
      <c r="F352" s="552"/>
      <c r="G352" s="538"/>
      <c r="H352" s="176"/>
      <c r="I352" s="169"/>
      <c r="J352" s="546"/>
      <c r="K352" s="176"/>
      <c r="L352" s="556">
        <v>0</v>
      </c>
      <c r="M352" s="144"/>
    </row>
    <row r="353" spans="1:13" ht="15.75">
      <c r="A353" s="555"/>
      <c r="B353" s="552"/>
      <c r="C353" s="176"/>
      <c r="D353" s="176"/>
      <c r="E353" s="552"/>
      <c r="F353" s="552"/>
      <c r="G353" s="538"/>
      <c r="H353" s="176"/>
      <c r="I353" s="169"/>
      <c r="J353" s="546"/>
      <c r="K353" s="176"/>
      <c r="L353" s="556">
        <v>0</v>
      </c>
      <c r="M353" s="144"/>
    </row>
    <row r="354" spans="1:13" ht="15.75">
      <c r="A354" s="555"/>
      <c r="B354" s="552"/>
      <c r="C354" s="176"/>
      <c r="D354" s="176"/>
      <c r="E354" s="552"/>
      <c r="F354" s="552"/>
      <c r="G354" s="538"/>
      <c r="H354" s="176"/>
      <c r="I354" s="169"/>
      <c r="J354" s="546"/>
      <c r="K354" s="176"/>
      <c r="L354" s="556">
        <v>0</v>
      </c>
      <c r="M354" s="144"/>
    </row>
    <row r="355" spans="1:13" ht="15.75">
      <c r="A355" s="555"/>
      <c r="B355" s="552"/>
      <c r="C355" s="176"/>
      <c r="D355" s="176"/>
      <c r="E355" s="552"/>
      <c r="F355" s="552"/>
      <c r="G355" s="538"/>
      <c r="H355" s="176"/>
      <c r="I355" s="169"/>
      <c r="J355" s="546"/>
      <c r="K355" s="176"/>
      <c r="L355" s="556">
        <v>0</v>
      </c>
      <c r="M355" s="144"/>
    </row>
    <row r="356" spans="1:13" ht="15.75">
      <c r="A356" s="555"/>
      <c r="B356" s="552"/>
      <c r="C356" s="176"/>
      <c r="D356" s="176"/>
      <c r="E356" s="552"/>
      <c r="F356" s="552"/>
      <c r="G356" s="538"/>
      <c r="H356" s="176"/>
      <c r="I356" s="169"/>
      <c r="J356" s="546"/>
      <c r="K356" s="176"/>
      <c r="L356" s="556">
        <v>0</v>
      </c>
      <c r="M356" s="144"/>
    </row>
    <row r="357" spans="1:13" ht="15.75">
      <c r="A357" s="555"/>
      <c r="B357" s="552"/>
      <c r="C357" s="176"/>
      <c r="D357" s="176"/>
      <c r="E357" s="552"/>
      <c r="F357" s="552"/>
      <c r="G357" s="538"/>
      <c r="H357" s="176"/>
      <c r="I357" s="169"/>
      <c r="J357" s="546"/>
      <c r="K357" s="176"/>
      <c r="L357" s="556">
        <v>0</v>
      </c>
      <c r="M357" s="144"/>
    </row>
    <row r="358" spans="1:13" ht="15.75">
      <c r="A358" s="555"/>
      <c r="B358" s="552"/>
      <c r="C358" s="176"/>
      <c r="D358" s="176"/>
      <c r="E358" s="552"/>
      <c r="F358" s="552"/>
      <c r="G358" s="538"/>
      <c r="H358" s="176"/>
      <c r="I358" s="169"/>
      <c r="J358" s="546"/>
      <c r="K358" s="176"/>
      <c r="L358" s="556">
        <v>0</v>
      </c>
      <c r="M358" s="144"/>
    </row>
    <row r="359" spans="1:13" ht="15.75">
      <c r="A359" s="555"/>
      <c r="B359" s="552"/>
      <c r="C359" s="176"/>
      <c r="D359" s="176"/>
      <c r="E359" s="552"/>
      <c r="F359" s="552"/>
      <c r="G359" s="538"/>
      <c r="H359" s="176"/>
      <c r="I359" s="169"/>
      <c r="J359" s="546"/>
      <c r="K359" s="176"/>
      <c r="L359" s="556">
        <v>0</v>
      </c>
      <c r="M359" s="144"/>
    </row>
    <row r="360" spans="1:13" ht="15.75">
      <c r="A360" s="555"/>
      <c r="B360" s="552"/>
      <c r="C360" s="176"/>
      <c r="D360" s="176"/>
      <c r="E360" s="552"/>
      <c r="F360" s="552"/>
      <c r="G360" s="538"/>
      <c r="H360" s="176"/>
      <c r="I360" s="169"/>
      <c r="J360" s="546"/>
      <c r="K360" s="176"/>
      <c r="L360" s="556">
        <v>0</v>
      </c>
      <c r="M360" s="144"/>
    </row>
    <row r="361" spans="1:13" ht="15.75">
      <c r="A361" s="555"/>
      <c r="B361" s="552"/>
      <c r="C361" s="176"/>
      <c r="D361" s="176"/>
      <c r="E361" s="552"/>
      <c r="F361" s="552"/>
      <c r="G361" s="538"/>
      <c r="H361" s="176"/>
      <c r="I361" s="169"/>
      <c r="J361" s="546"/>
      <c r="K361" s="176"/>
      <c r="L361" s="556">
        <v>0</v>
      </c>
      <c r="M361" s="144"/>
    </row>
    <row r="362" spans="1:13" ht="15.75">
      <c r="A362" s="555"/>
      <c r="B362" s="552"/>
      <c r="C362" s="176"/>
      <c r="D362" s="176"/>
      <c r="E362" s="552"/>
      <c r="F362" s="552"/>
      <c r="G362" s="538"/>
      <c r="H362" s="176"/>
      <c r="I362" s="169"/>
      <c r="J362" s="546"/>
      <c r="K362" s="176"/>
      <c r="L362" s="556">
        <v>0</v>
      </c>
      <c r="M362" s="144"/>
    </row>
    <row r="363" spans="1:13" ht="15.75">
      <c r="A363" s="555"/>
      <c r="B363" s="552"/>
      <c r="C363" s="176"/>
      <c r="D363" s="176"/>
      <c r="E363" s="552"/>
      <c r="F363" s="552"/>
      <c r="G363" s="538"/>
      <c r="H363" s="176"/>
      <c r="I363" s="169"/>
      <c r="J363" s="546"/>
      <c r="K363" s="176"/>
      <c r="L363" s="556">
        <v>0</v>
      </c>
      <c r="M363" s="144"/>
    </row>
    <row r="364" spans="1:13" ht="15.75">
      <c r="A364" s="555"/>
      <c r="B364" s="552"/>
      <c r="C364" s="176"/>
      <c r="D364" s="176"/>
      <c r="E364" s="552"/>
      <c r="F364" s="552"/>
      <c r="G364" s="538"/>
      <c r="H364" s="176"/>
      <c r="I364" s="169"/>
      <c r="J364" s="546"/>
      <c r="K364" s="176"/>
      <c r="L364" s="556">
        <v>0</v>
      </c>
      <c r="M364" s="144"/>
    </row>
    <row r="365" spans="1:13" ht="15.75">
      <c r="A365" s="555"/>
      <c r="B365" s="552"/>
      <c r="C365" s="176"/>
      <c r="D365" s="176"/>
      <c r="E365" s="552"/>
      <c r="F365" s="552"/>
      <c r="G365" s="538"/>
      <c r="H365" s="176"/>
      <c r="I365" s="169"/>
      <c r="J365" s="546"/>
      <c r="K365" s="176"/>
      <c r="L365" s="556">
        <v>0</v>
      </c>
      <c r="M365" s="144"/>
    </row>
    <row r="366" spans="1:13" ht="15.75">
      <c r="A366" s="555"/>
      <c r="B366" s="552"/>
      <c r="C366" s="176"/>
      <c r="D366" s="176"/>
      <c r="E366" s="552"/>
      <c r="F366" s="552"/>
      <c r="G366" s="538"/>
      <c r="H366" s="176"/>
      <c r="I366" s="169"/>
      <c r="J366" s="546"/>
      <c r="K366" s="176"/>
      <c r="L366" s="556">
        <v>0</v>
      </c>
      <c r="M366" s="144"/>
    </row>
    <row r="367" spans="1:13" ht="15.75">
      <c r="A367" s="555"/>
      <c r="B367" s="552"/>
      <c r="C367" s="176"/>
      <c r="D367" s="176"/>
      <c r="E367" s="552"/>
      <c r="F367" s="552"/>
      <c r="G367" s="538"/>
      <c r="H367" s="176"/>
      <c r="I367" s="169"/>
      <c r="J367" s="546"/>
      <c r="K367" s="176"/>
      <c r="L367" s="556">
        <v>0</v>
      </c>
      <c r="M367" s="144"/>
    </row>
    <row r="368" spans="1:13" ht="15.75">
      <c r="A368" s="555"/>
      <c r="B368" s="552"/>
      <c r="C368" s="176"/>
      <c r="D368" s="176"/>
      <c r="E368" s="552"/>
      <c r="F368" s="552"/>
      <c r="G368" s="538"/>
      <c r="H368" s="176"/>
      <c r="I368" s="169"/>
      <c r="J368" s="546"/>
      <c r="K368" s="176"/>
      <c r="L368" s="556">
        <v>0</v>
      </c>
      <c r="M368" s="144"/>
    </row>
    <row r="369" spans="1:13" ht="15.75">
      <c r="A369" s="555"/>
      <c r="B369" s="552"/>
      <c r="C369" s="176"/>
      <c r="D369" s="176"/>
      <c r="E369" s="552"/>
      <c r="F369" s="552"/>
      <c r="G369" s="538"/>
      <c r="H369" s="176"/>
      <c r="I369" s="169"/>
      <c r="J369" s="546"/>
      <c r="K369" s="176"/>
      <c r="L369" s="556">
        <v>0</v>
      </c>
      <c r="M369" s="144"/>
    </row>
    <row r="370" spans="1:13" ht="15.75">
      <c r="A370" s="555"/>
      <c r="B370" s="552"/>
      <c r="C370" s="176"/>
      <c r="D370" s="176"/>
      <c r="E370" s="552"/>
      <c r="F370" s="552"/>
      <c r="G370" s="538"/>
      <c r="H370" s="176"/>
      <c r="I370" s="169"/>
      <c r="J370" s="546"/>
      <c r="K370" s="176"/>
      <c r="L370" s="556">
        <v>0</v>
      </c>
      <c r="M370" s="144"/>
    </row>
    <row r="371" spans="1:13" ht="15.75">
      <c r="A371" s="555"/>
      <c r="B371" s="552"/>
      <c r="C371" s="176"/>
      <c r="D371" s="176"/>
      <c r="E371" s="552"/>
      <c r="F371" s="552"/>
      <c r="G371" s="538"/>
      <c r="H371" s="176"/>
      <c r="I371" s="169"/>
      <c r="J371" s="546"/>
      <c r="K371" s="176"/>
      <c r="L371" s="556">
        <v>0</v>
      </c>
      <c r="M371" s="144"/>
    </row>
    <row r="372" spans="1:13" ht="15.75">
      <c r="A372" s="555"/>
      <c r="B372" s="552"/>
      <c r="C372" s="176"/>
      <c r="D372" s="176"/>
      <c r="E372" s="552"/>
      <c r="F372" s="552"/>
      <c r="G372" s="538"/>
      <c r="H372" s="176"/>
      <c r="I372" s="169"/>
      <c r="J372" s="546"/>
      <c r="K372" s="176"/>
      <c r="L372" s="556">
        <v>0</v>
      </c>
      <c r="M372" s="144"/>
    </row>
    <row r="373" spans="1:13" ht="15.75">
      <c r="A373" s="555"/>
      <c r="B373" s="552"/>
      <c r="C373" s="176"/>
      <c r="D373" s="176"/>
      <c r="E373" s="552"/>
      <c r="F373" s="552"/>
      <c r="G373" s="538"/>
      <c r="H373" s="176"/>
      <c r="I373" s="169"/>
      <c r="J373" s="546"/>
      <c r="K373" s="176"/>
      <c r="L373" s="556">
        <v>0</v>
      </c>
      <c r="M373" s="144"/>
    </row>
    <row r="374" spans="1:13" ht="15.75">
      <c r="A374" s="555"/>
      <c r="B374" s="552"/>
      <c r="C374" s="176"/>
      <c r="D374" s="176"/>
      <c r="E374" s="552"/>
      <c r="F374" s="552"/>
      <c r="G374" s="538"/>
      <c r="H374" s="176"/>
      <c r="I374" s="169"/>
      <c r="J374" s="546"/>
      <c r="K374" s="176"/>
      <c r="L374" s="556">
        <v>0</v>
      </c>
      <c r="M374" s="144"/>
    </row>
    <row r="375" spans="1:13" ht="15.75">
      <c r="A375" s="555"/>
      <c r="B375" s="552"/>
      <c r="C375" s="176"/>
      <c r="D375" s="176"/>
      <c r="E375" s="552"/>
      <c r="F375" s="552"/>
      <c r="G375" s="538"/>
      <c r="H375" s="176"/>
      <c r="I375" s="169"/>
      <c r="J375" s="546"/>
      <c r="K375" s="176"/>
      <c r="L375" s="556">
        <v>0</v>
      </c>
      <c r="M375" s="144"/>
    </row>
    <row r="376" spans="1:13" ht="15.75">
      <c r="A376" s="555"/>
      <c r="B376" s="552"/>
      <c r="C376" s="176"/>
      <c r="D376" s="176"/>
      <c r="E376" s="552"/>
      <c r="F376" s="552"/>
      <c r="G376" s="538"/>
      <c r="H376" s="176"/>
      <c r="I376" s="169"/>
      <c r="J376" s="546"/>
      <c r="K376" s="176"/>
      <c r="L376" s="556">
        <v>0</v>
      </c>
      <c r="M376" s="144"/>
    </row>
    <row r="377" spans="1:13" ht="15.75">
      <c r="A377" s="555"/>
      <c r="B377" s="552"/>
      <c r="C377" s="176"/>
      <c r="D377" s="176"/>
      <c r="E377" s="552"/>
      <c r="F377" s="552"/>
      <c r="G377" s="538"/>
      <c r="H377" s="176"/>
      <c r="I377" s="169"/>
      <c r="J377" s="546"/>
      <c r="K377" s="176"/>
      <c r="L377" s="556">
        <v>0</v>
      </c>
      <c r="M377" s="144"/>
    </row>
    <row r="378" spans="1:13" ht="15.75">
      <c r="A378" s="555"/>
      <c r="B378" s="552"/>
      <c r="C378" s="176"/>
      <c r="D378" s="176"/>
      <c r="E378" s="552"/>
      <c r="F378" s="552"/>
      <c r="G378" s="538"/>
      <c r="H378" s="176"/>
      <c r="I378" s="169"/>
      <c r="J378" s="546"/>
      <c r="K378" s="176"/>
      <c r="L378" s="556">
        <v>0</v>
      </c>
      <c r="M378" s="144"/>
    </row>
    <row r="379" spans="1:13" ht="15.75">
      <c r="A379" s="555"/>
      <c r="B379" s="552"/>
      <c r="C379" s="176"/>
      <c r="D379" s="176"/>
      <c r="E379" s="552"/>
      <c r="F379" s="552"/>
      <c r="G379" s="538"/>
      <c r="H379" s="176"/>
      <c r="I379" s="169"/>
      <c r="J379" s="546"/>
      <c r="K379" s="176"/>
      <c r="L379" s="556">
        <v>0</v>
      </c>
      <c r="M379" s="144"/>
    </row>
    <row r="380" spans="1:13" ht="15.75">
      <c r="A380" s="555"/>
      <c r="B380" s="552"/>
      <c r="C380" s="176"/>
      <c r="D380" s="176"/>
      <c r="E380" s="552"/>
      <c r="F380" s="552"/>
      <c r="G380" s="538"/>
      <c r="H380" s="176"/>
      <c r="I380" s="169"/>
      <c r="J380" s="546"/>
      <c r="K380" s="176"/>
      <c r="L380" s="556">
        <v>0</v>
      </c>
      <c r="M380" s="144"/>
    </row>
    <row r="381" spans="1:13" ht="15.75">
      <c r="A381" s="555"/>
      <c r="B381" s="552"/>
      <c r="C381" s="176"/>
      <c r="D381" s="176"/>
      <c r="E381" s="552"/>
      <c r="F381" s="552"/>
      <c r="G381" s="538"/>
      <c r="H381" s="176"/>
      <c r="I381" s="169"/>
      <c r="J381" s="546"/>
      <c r="K381" s="176"/>
      <c r="L381" s="556">
        <v>0</v>
      </c>
      <c r="M381" s="144"/>
    </row>
    <row r="382" spans="1:13" ht="15.75">
      <c r="A382" s="555"/>
      <c r="B382" s="552"/>
      <c r="C382" s="176"/>
      <c r="D382" s="176"/>
      <c r="E382" s="552"/>
      <c r="F382" s="552"/>
      <c r="G382" s="538"/>
      <c r="H382" s="176"/>
      <c r="I382" s="169"/>
      <c r="J382" s="546"/>
      <c r="K382" s="176"/>
      <c r="L382" s="556">
        <v>0</v>
      </c>
      <c r="M382" s="144"/>
    </row>
    <row r="383" spans="1:13" ht="15.75">
      <c r="A383" s="555"/>
      <c r="B383" s="552"/>
      <c r="C383" s="176"/>
      <c r="D383" s="176"/>
      <c r="E383" s="552"/>
      <c r="F383" s="552"/>
      <c r="G383" s="538"/>
      <c r="H383" s="176"/>
      <c r="I383" s="169"/>
      <c r="J383" s="546"/>
      <c r="K383" s="176"/>
      <c r="L383" s="556">
        <v>0</v>
      </c>
      <c r="M383" s="144"/>
    </row>
    <row r="384" spans="1:13" ht="15.75">
      <c r="A384" s="555"/>
      <c r="B384" s="552"/>
      <c r="C384" s="176"/>
      <c r="D384" s="176"/>
      <c r="E384" s="552"/>
      <c r="F384" s="552"/>
      <c r="G384" s="538"/>
      <c r="H384" s="176"/>
      <c r="I384" s="169"/>
      <c r="J384" s="546"/>
      <c r="K384" s="176"/>
      <c r="L384" s="556">
        <v>0</v>
      </c>
      <c r="M384" s="144"/>
    </row>
    <row r="385" spans="1:13" ht="15.75">
      <c r="A385" s="555"/>
      <c r="B385" s="552"/>
      <c r="C385" s="176"/>
      <c r="D385" s="176"/>
      <c r="E385" s="552"/>
      <c r="F385" s="552"/>
      <c r="G385" s="538"/>
      <c r="H385" s="176"/>
      <c r="I385" s="169"/>
      <c r="J385" s="546"/>
      <c r="K385" s="176"/>
      <c r="L385" s="556">
        <v>0</v>
      </c>
      <c r="M385" s="144"/>
    </row>
    <row r="386" spans="1:13" ht="15.75">
      <c r="A386" s="555"/>
      <c r="B386" s="552"/>
      <c r="C386" s="176"/>
      <c r="D386" s="176"/>
      <c r="E386" s="552"/>
      <c r="F386" s="552"/>
      <c r="G386" s="538"/>
      <c r="H386" s="176"/>
      <c r="I386" s="169"/>
      <c r="J386" s="546"/>
      <c r="K386" s="176"/>
      <c r="L386" s="556">
        <v>0</v>
      </c>
      <c r="M386" s="144"/>
    </row>
    <row r="387" spans="1:13" ht="15.75">
      <c r="A387" s="555"/>
      <c r="B387" s="552"/>
      <c r="C387" s="176"/>
      <c r="D387" s="176"/>
      <c r="E387" s="552"/>
      <c r="F387" s="552"/>
      <c r="G387" s="538"/>
      <c r="H387" s="176"/>
      <c r="I387" s="169"/>
      <c r="J387" s="546"/>
      <c r="K387" s="176"/>
      <c r="L387" s="556">
        <v>0</v>
      </c>
      <c r="M387" s="144"/>
    </row>
    <row r="388" spans="1:13" ht="15.75">
      <c r="A388" s="555"/>
      <c r="B388" s="552"/>
      <c r="C388" s="176"/>
      <c r="D388" s="176"/>
      <c r="E388" s="552"/>
      <c r="F388" s="552"/>
      <c r="G388" s="538"/>
      <c r="H388" s="176"/>
      <c r="I388" s="169"/>
      <c r="J388" s="546"/>
      <c r="K388" s="176"/>
      <c r="L388" s="556">
        <v>0</v>
      </c>
      <c r="M388" s="144"/>
    </row>
    <row r="389" spans="1:13" ht="15.75">
      <c r="A389" s="555"/>
      <c r="B389" s="552"/>
      <c r="C389" s="176"/>
      <c r="D389" s="176"/>
      <c r="E389" s="552"/>
      <c r="F389" s="552"/>
      <c r="G389" s="538"/>
      <c r="H389" s="176"/>
      <c r="I389" s="169"/>
      <c r="J389" s="546"/>
      <c r="K389" s="176"/>
      <c r="L389" s="556">
        <v>0</v>
      </c>
      <c r="M389" s="144"/>
    </row>
    <row r="390" spans="1:13" ht="15.75">
      <c r="A390" s="555"/>
      <c r="B390" s="552"/>
      <c r="C390" s="176"/>
      <c r="D390" s="176"/>
      <c r="E390" s="552"/>
      <c r="F390" s="552"/>
      <c r="G390" s="538"/>
      <c r="H390" s="176"/>
      <c r="I390" s="169"/>
      <c r="J390" s="546"/>
      <c r="K390" s="176"/>
      <c r="L390" s="556">
        <v>0</v>
      </c>
      <c r="M390" s="144"/>
    </row>
    <row r="391" spans="1:13" ht="15.75">
      <c r="A391" s="555"/>
      <c r="B391" s="552"/>
      <c r="C391" s="176"/>
      <c r="D391" s="176"/>
      <c r="E391" s="552"/>
      <c r="F391" s="552"/>
      <c r="G391" s="538"/>
      <c r="H391" s="176"/>
      <c r="I391" s="169"/>
      <c r="J391" s="546"/>
      <c r="K391" s="176"/>
      <c r="L391" s="556">
        <v>0</v>
      </c>
      <c r="M391" s="144"/>
    </row>
    <row r="392" spans="1:13" ht="15.75">
      <c r="A392" s="555"/>
      <c r="B392" s="552"/>
      <c r="C392" s="176"/>
      <c r="D392" s="176"/>
      <c r="E392" s="552"/>
      <c r="F392" s="552"/>
      <c r="G392" s="538"/>
      <c r="H392" s="176"/>
      <c r="I392" s="169"/>
      <c r="J392" s="546"/>
      <c r="K392" s="176"/>
      <c r="L392" s="556">
        <v>0</v>
      </c>
      <c r="M392" s="144"/>
    </row>
    <row r="393" spans="1:13" ht="15.75">
      <c r="A393" s="555"/>
      <c r="B393" s="552"/>
      <c r="C393" s="176"/>
      <c r="D393" s="176"/>
      <c r="E393" s="552"/>
      <c r="F393" s="552"/>
      <c r="G393" s="538"/>
      <c r="H393" s="176"/>
      <c r="I393" s="169"/>
      <c r="J393" s="546"/>
      <c r="K393" s="176"/>
      <c r="L393" s="556">
        <v>0</v>
      </c>
      <c r="M393" s="144"/>
    </row>
    <row r="394" spans="1:13" ht="15.75">
      <c r="A394" s="555"/>
      <c r="B394" s="552"/>
      <c r="C394" s="176"/>
      <c r="D394" s="176"/>
      <c r="E394" s="552"/>
      <c r="F394" s="552"/>
      <c r="G394" s="538"/>
      <c r="H394" s="176"/>
      <c r="I394" s="169"/>
      <c r="J394" s="546"/>
      <c r="K394" s="176"/>
      <c r="L394" s="556">
        <v>0</v>
      </c>
      <c r="M394" s="144"/>
    </row>
    <row r="395" spans="1:13" ht="15.75">
      <c r="A395" s="555"/>
      <c r="B395" s="552"/>
      <c r="C395" s="176"/>
      <c r="D395" s="176"/>
      <c r="E395" s="552"/>
      <c r="F395" s="552"/>
      <c r="G395" s="538"/>
      <c r="H395" s="176"/>
      <c r="I395" s="169"/>
      <c r="J395" s="546"/>
      <c r="K395" s="176"/>
      <c r="L395" s="556">
        <v>0</v>
      </c>
      <c r="M395" s="144"/>
    </row>
    <row r="396" spans="1:13" ht="15.75">
      <c r="A396" s="555"/>
      <c r="B396" s="552"/>
      <c r="C396" s="176"/>
      <c r="D396" s="176"/>
      <c r="E396" s="552"/>
      <c r="F396" s="552"/>
      <c r="G396" s="538"/>
      <c r="H396" s="176"/>
      <c r="I396" s="169"/>
      <c r="J396" s="546"/>
      <c r="K396" s="176"/>
      <c r="L396" s="556">
        <v>0</v>
      </c>
      <c r="M396" s="144"/>
    </row>
    <row r="397" spans="1:13" ht="15.75">
      <c r="A397" s="555"/>
      <c r="B397" s="552"/>
      <c r="C397" s="176"/>
      <c r="D397" s="176"/>
      <c r="E397" s="552"/>
      <c r="F397" s="552"/>
      <c r="G397" s="538"/>
      <c r="H397" s="176"/>
      <c r="I397" s="169"/>
      <c r="J397" s="546"/>
      <c r="K397" s="176"/>
      <c r="L397" s="556">
        <v>0</v>
      </c>
      <c r="M397" s="144"/>
    </row>
    <row r="398" spans="1:13" ht="15.75">
      <c r="A398" s="555"/>
      <c r="B398" s="552"/>
      <c r="C398" s="176"/>
      <c r="D398" s="176"/>
      <c r="E398" s="552"/>
      <c r="F398" s="552"/>
      <c r="G398" s="538"/>
      <c r="H398" s="176"/>
      <c r="I398" s="169"/>
      <c r="J398" s="546"/>
      <c r="K398" s="176"/>
      <c r="L398" s="556">
        <v>0</v>
      </c>
      <c r="M398" s="144"/>
    </row>
    <row r="399" spans="1:13" ht="15.75">
      <c r="A399" s="555"/>
      <c r="B399" s="552"/>
      <c r="C399" s="176"/>
      <c r="D399" s="176"/>
      <c r="E399" s="552"/>
      <c r="F399" s="552"/>
      <c r="G399" s="538"/>
      <c r="H399" s="176"/>
      <c r="I399" s="169"/>
      <c r="J399" s="546"/>
      <c r="K399" s="176"/>
      <c r="L399" s="556">
        <v>0</v>
      </c>
      <c r="M399" s="144"/>
    </row>
    <row r="400" spans="1:13" ht="15.75">
      <c r="A400" s="555"/>
      <c r="B400" s="552"/>
      <c r="C400" s="176"/>
      <c r="D400" s="176"/>
      <c r="E400" s="552"/>
      <c r="F400" s="552"/>
      <c r="G400" s="538"/>
      <c r="H400" s="176"/>
      <c r="I400" s="169"/>
      <c r="J400" s="546"/>
      <c r="K400" s="176"/>
      <c r="L400" s="556">
        <v>0</v>
      </c>
      <c r="M400" s="144"/>
    </row>
    <row r="401" spans="1:13" ht="15.75">
      <c r="A401" s="555"/>
      <c r="B401" s="552"/>
      <c r="C401" s="176"/>
      <c r="D401" s="176"/>
      <c r="E401" s="552"/>
      <c r="F401" s="552"/>
      <c r="G401" s="538"/>
      <c r="H401" s="176"/>
      <c r="I401" s="169"/>
      <c r="J401" s="546"/>
      <c r="K401" s="176"/>
      <c r="L401" s="556">
        <v>0</v>
      </c>
      <c r="M401" s="144"/>
    </row>
    <row r="402" spans="1:13" ht="15.75">
      <c r="A402" s="555"/>
      <c r="B402" s="552"/>
      <c r="C402" s="176"/>
      <c r="D402" s="176"/>
      <c r="E402" s="552"/>
      <c r="F402" s="552"/>
      <c r="G402" s="538"/>
      <c r="H402" s="176"/>
      <c r="I402" s="169"/>
      <c r="J402" s="546"/>
      <c r="K402" s="176"/>
      <c r="L402" s="556">
        <v>0</v>
      </c>
      <c r="M402" s="144"/>
    </row>
    <row r="403" spans="1:13" ht="15.75">
      <c r="A403" s="555"/>
      <c r="B403" s="552"/>
      <c r="C403" s="176"/>
      <c r="D403" s="176"/>
      <c r="E403" s="552"/>
      <c r="F403" s="552"/>
      <c r="G403" s="538"/>
      <c r="H403" s="176"/>
      <c r="I403" s="169"/>
      <c r="J403" s="546"/>
      <c r="K403" s="176"/>
      <c r="L403" s="556">
        <v>0</v>
      </c>
      <c r="M403" s="144"/>
    </row>
    <row r="404" spans="1:13" ht="15.75">
      <c r="A404" s="555"/>
      <c r="B404" s="552"/>
      <c r="C404" s="176"/>
      <c r="D404" s="176"/>
      <c r="E404" s="552"/>
      <c r="F404" s="552"/>
      <c r="G404" s="538"/>
      <c r="H404" s="176"/>
      <c r="I404" s="169"/>
      <c r="J404" s="546"/>
      <c r="K404" s="176"/>
      <c r="L404" s="556">
        <v>0</v>
      </c>
      <c r="M404" s="144"/>
    </row>
    <row r="405" spans="1:13" ht="15.75">
      <c r="A405" s="555"/>
      <c r="B405" s="552"/>
      <c r="C405" s="176"/>
      <c r="D405" s="176"/>
      <c r="E405" s="552"/>
      <c r="F405" s="552"/>
      <c r="G405" s="538"/>
      <c r="H405" s="176"/>
      <c r="I405" s="169"/>
      <c r="J405" s="546"/>
      <c r="K405" s="176"/>
      <c r="L405" s="556">
        <v>0</v>
      </c>
      <c r="M405" s="144"/>
    </row>
    <row r="406" spans="1:13" ht="15.75">
      <c r="A406" s="555"/>
      <c r="B406" s="552"/>
      <c r="C406" s="176"/>
      <c r="D406" s="176"/>
      <c r="E406" s="552"/>
      <c r="F406" s="552"/>
      <c r="G406" s="538"/>
      <c r="H406" s="176"/>
      <c r="I406" s="169"/>
      <c r="J406" s="546"/>
      <c r="K406" s="176"/>
      <c r="L406" s="556">
        <v>0</v>
      </c>
      <c r="M406" s="144"/>
    </row>
    <row r="407" spans="1:13" ht="15.75">
      <c r="A407" s="555"/>
      <c r="B407" s="552"/>
      <c r="C407" s="176"/>
      <c r="D407" s="176"/>
      <c r="E407" s="552"/>
      <c r="F407" s="552"/>
      <c r="G407" s="538"/>
      <c r="H407" s="176"/>
      <c r="I407" s="169"/>
      <c r="J407" s="546"/>
      <c r="K407" s="176"/>
      <c r="L407" s="556">
        <v>0</v>
      </c>
      <c r="M407" s="144"/>
    </row>
    <row r="408" spans="1:13" ht="15.75">
      <c r="A408" s="555"/>
      <c r="B408" s="552"/>
      <c r="C408" s="176"/>
      <c r="D408" s="176"/>
      <c r="E408" s="552"/>
      <c r="F408" s="552"/>
      <c r="G408" s="538"/>
      <c r="H408" s="176"/>
      <c r="I408" s="169"/>
      <c r="J408" s="546"/>
      <c r="K408" s="176"/>
      <c r="L408" s="556">
        <v>0</v>
      </c>
      <c r="M408" s="144"/>
    </row>
    <row r="409" spans="1:13" ht="15.75">
      <c r="A409" s="555"/>
      <c r="B409" s="552"/>
      <c r="C409" s="176"/>
      <c r="D409" s="176"/>
      <c r="E409" s="552"/>
      <c r="F409" s="552"/>
      <c r="G409" s="538"/>
      <c r="H409" s="176"/>
      <c r="I409" s="169"/>
      <c r="J409" s="546"/>
      <c r="K409" s="176"/>
      <c r="L409" s="556">
        <v>0</v>
      </c>
      <c r="M409" s="144"/>
    </row>
    <row r="410" spans="1:13" ht="15.75">
      <c r="A410" s="555"/>
      <c r="B410" s="552"/>
      <c r="C410" s="176"/>
      <c r="D410" s="176"/>
      <c r="E410" s="552"/>
      <c r="F410" s="552"/>
      <c r="G410" s="538"/>
      <c r="H410" s="176"/>
      <c r="I410" s="169"/>
      <c r="J410" s="546"/>
      <c r="K410" s="176"/>
      <c r="L410" s="556">
        <v>0</v>
      </c>
      <c r="M410" s="144"/>
    </row>
    <row r="411" spans="1:13" ht="15.75">
      <c r="A411" s="555"/>
      <c r="B411" s="552"/>
      <c r="C411" s="176"/>
      <c r="D411" s="176"/>
      <c r="E411" s="552"/>
      <c r="F411" s="552"/>
      <c r="G411" s="538"/>
      <c r="H411" s="176"/>
      <c r="I411" s="169"/>
      <c r="J411" s="546"/>
      <c r="K411" s="176"/>
      <c r="L411" s="556">
        <v>0</v>
      </c>
      <c r="M411" s="144"/>
    </row>
    <row r="412" spans="1:13" ht="15.75">
      <c r="A412" s="555"/>
      <c r="B412" s="552"/>
      <c r="C412" s="176"/>
      <c r="D412" s="176"/>
      <c r="E412" s="552"/>
      <c r="F412" s="552"/>
      <c r="G412" s="538"/>
      <c r="H412" s="176"/>
      <c r="I412" s="169"/>
      <c r="J412" s="546"/>
      <c r="K412" s="176"/>
      <c r="L412" s="556">
        <v>0</v>
      </c>
      <c r="M412" s="144"/>
    </row>
    <row r="413" spans="1:13" ht="15.75">
      <c r="A413" s="555"/>
      <c r="B413" s="552"/>
      <c r="C413" s="176"/>
      <c r="D413" s="176"/>
      <c r="E413" s="552"/>
      <c r="F413" s="552"/>
      <c r="G413" s="538"/>
      <c r="H413" s="176"/>
      <c r="I413" s="169"/>
      <c r="J413" s="546"/>
      <c r="K413" s="176"/>
      <c r="L413" s="556">
        <v>0</v>
      </c>
      <c r="M413" s="144"/>
    </row>
    <row r="414" spans="1:13" ht="15.75">
      <c r="A414" s="555"/>
      <c r="B414" s="552"/>
      <c r="C414" s="176"/>
      <c r="D414" s="176"/>
      <c r="E414" s="552"/>
      <c r="F414" s="552"/>
      <c r="G414" s="538"/>
      <c r="H414" s="176"/>
      <c r="I414" s="169"/>
      <c r="J414" s="546"/>
      <c r="K414" s="176"/>
      <c r="L414" s="556">
        <v>0</v>
      </c>
      <c r="M414" s="144"/>
    </row>
    <row r="415" spans="1:13" ht="15.75">
      <c r="A415" s="555"/>
      <c r="B415" s="552"/>
      <c r="C415" s="176"/>
      <c r="D415" s="176"/>
      <c r="E415" s="552"/>
      <c r="F415" s="552"/>
      <c r="G415" s="538"/>
      <c r="H415" s="176"/>
      <c r="I415" s="169"/>
      <c r="J415" s="546"/>
      <c r="K415" s="176"/>
      <c r="L415" s="556">
        <v>0</v>
      </c>
      <c r="M415" s="144"/>
    </row>
    <row r="416" spans="1:13" ht="15.75">
      <c r="A416" s="555"/>
      <c r="B416" s="552"/>
      <c r="C416" s="176"/>
      <c r="D416" s="176"/>
      <c r="E416" s="552"/>
      <c r="F416" s="552"/>
      <c r="G416" s="538"/>
      <c r="H416" s="176"/>
      <c r="I416" s="169"/>
      <c r="J416" s="546"/>
      <c r="K416" s="176"/>
      <c r="L416" s="556">
        <v>0</v>
      </c>
      <c r="M416" s="144"/>
    </row>
    <row r="417" spans="1:13" ht="15.75">
      <c r="A417" s="555"/>
      <c r="B417" s="552"/>
      <c r="C417" s="176"/>
      <c r="D417" s="176"/>
      <c r="E417" s="552"/>
      <c r="F417" s="552"/>
      <c r="G417" s="538"/>
      <c r="H417" s="176"/>
      <c r="I417" s="169"/>
      <c r="J417" s="546"/>
      <c r="K417" s="176"/>
      <c r="L417" s="556">
        <v>0</v>
      </c>
      <c r="M417" s="144"/>
    </row>
    <row r="418" spans="1:13" ht="15.75">
      <c r="A418" s="555"/>
      <c r="B418" s="552"/>
      <c r="C418" s="176"/>
      <c r="D418" s="176"/>
      <c r="E418" s="552"/>
      <c r="F418" s="552"/>
      <c r="G418" s="538"/>
      <c r="H418" s="176"/>
      <c r="I418" s="169"/>
      <c r="J418" s="546"/>
      <c r="K418" s="176"/>
      <c r="L418" s="556">
        <v>0</v>
      </c>
      <c r="M418" s="144"/>
    </row>
    <row r="419" spans="1:13" ht="15.75">
      <c r="A419" s="555"/>
      <c r="B419" s="552"/>
      <c r="C419" s="176"/>
      <c r="D419" s="176"/>
      <c r="E419" s="552"/>
      <c r="F419" s="552"/>
      <c r="G419" s="538"/>
      <c r="H419" s="176"/>
      <c r="I419" s="169"/>
      <c r="J419" s="546"/>
      <c r="K419" s="176"/>
      <c r="L419" s="556">
        <v>0</v>
      </c>
      <c r="M419" s="144"/>
    </row>
    <row r="420" spans="1:13" ht="15.75">
      <c r="A420" s="555"/>
      <c r="B420" s="552"/>
      <c r="C420" s="176"/>
      <c r="D420" s="176"/>
      <c r="E420" s="552"/>
      <c r="F420" s="552"/>
      <c r="G420" s="538"/>
      <c r="H420" s="176"/>
      <c r="I420" s="169"/>
      <c r="J420" s="546"/>
      <c r="K420" s="176"/>
      <c r="L420" s="556">
        <v>0</v>
      </c>
      <c r="M420" s="144"/>
    </row>
    <row r="421" spans="1:13" ht="15.75">
      <c r="A421" s="555"/>
      <c r="B421" s="552"/>
      <c r="C421" s="176"/>
      <c r="D421" s="176"/>
      <c r="E421" s="552"/>
      <c r="F421" s="552"/>
      <c r="G421" s="538"/>
      <c r="H421" s="176"/>
      <c r="I421" s="169"/>
      <c r="J421" s="546"/>
      <c r="K421" s="176"/>
      <c r="L421" s="556">
        <v>0</v>
      </c>
      <c r="M421" s="144"/>
    </row>
    <row r="422" spans="1:13" ht="15.75">
      <c r="A422" s="555"/>
      <c r="B422" s="552"/>
      <c r="C422" s="176"/>
      <c r="D422" s="176"/>
      <c r="E422" s="552"/>
      <c r="F422" s="552"/>
      <c r="G422" s="538"/>
      <c r="H422" s="176"/>
      <c r="I422" s="169"/>
      <c r="J422" s="546"/>
      <c r="K422" s="176"/>
      <c r="L422" s="556">
        <v>0</v>
      </c>
      <c r="M422" s="144"/>
    </row>
    <row r="423" spans="1:13" ht="15.75">
      <c r="A423" s="555"/>
      <c r="B423" s="552"/>
      <c r="C423" s="176"/>
      <c r="D423" s="176"/>
      <c r="E423" s="552"/>
      <c r="F423" s="552"/>
      <c r="G423" s="538"/>
      <c r="H423" s="176"/>
      <c r="I423" s="169"/>
      <c r="J423" s="546"/>
      <c r="K423" s="176"/>
      <c r="L423" s="556">
        <v>0</v>
      </c>
      <c r="M423" s="144"/>
    </row>
    <row r="424" spans="1:13" ht="15.75">
      <c r="A424" s="555"/>
      <c r="B424" s="552"/>
      <c r="C424" s="176"/>
      <c r="D424" s="176"/>
      <c r="E424" s="552"/>
      <c r="F424" s="552"/>
      <c r="G424" s="538"/>
      <c r="H424" s="176"/>
      <c r="I424" s="169"/>
      <c r="J424" s="546"/>
      <c r="K424" s="176"/>
      <c r="L424" s="556">
        <v>0</v>
      </c>
      <c r="M424" s="144"/>
    </row>
    <row r="425" spans="1:13" ht="15.75">
      <c r="A425" s="555"/>
      <c r="B425" s="552"/>
      <c r="C425" s="176"/>
      <c r="D425" s="176"/>
      <c r="E425" s="552"/>
      <c r="F425" s="552"/>
      <c r="G425" s="538"/>
      <c r="H425" s="176"/>
      <c r="I425" s="169"/>
      <c r="J425" s="546"/>
      <c r="K425" s="176"/>
      <c r="L425" s="556">
        <v>0</v>
      </c>
      <c r="M425" s="144"/>
    </row>
    <row r="426" spans="1:13" ht="15.75">
      <c r="A426" s="555"/>
      <c r="B426" s="552"/>
      <c r="C426" s="176"/>
      <c r="D426" s="176"/>
      <c r="E426" s="552"/>
      <c r="F426" s="552"/>
      <c r="G426" s="538"/>
      <c r="H426" s="176"/>
      <c r="I426" s="169"/>
      <c r="J426" s="546"/>
      <c r="K426" s="176"/>
      <c r="L426" s="556">
        <v>0</v>
      </c>
      <c r="M426" s="144"/>
    </row>
    <row r="427" spans="1:13" ht="15.75">
      <c r="A427" s="555"/>
      <c r="B427" s="552"/>
      <c r="C427" s="176"/>
      <c r="D427" s="176"/>
      <c r="E427" s="552"/>
      <c r="F427" s="552"/>
      <c r="G427" s="538"/>
      <c r="H427" s="176"/>
      <c r="I427" s="169"/>
      <c r="J427" s="546"/>
      <c r="K427" s="176"/>
      <c r="L427" s="556">
        <v>0</v>
      </c>
      <c r="M427" s="144"/>
    </row>
    <row r="428" spans="1:13" ht="15.75">
      <c r="A428" s="555"/>
      <c r="B428" s="552"/>
      <c r="C428" s="176"/>
      <c r="D428" s="176"/>
      <c r="E428" s="552"/>
      <c r="F428" s="552"/>
      <c r="G428" s="538"/>
      <c r="H428" s="176"/>
      <c r="I428" s="169"/>
      <c r="J428" s="546"/>
      <c r="K428" s="176"/>
      <c r="L428" s="556">
        <v>0</v>
      </c>
      <c r="M428" s="144"/>
    </row>
    <row r="429" spans="1:13" ht="15.75">
      <c r="A429" s="555"/>
      <c r="B429" s="552"/>
      <c r="C429" s="176"/>
      <c r="D429" s="176"/>
      <c r="E429" s="552"/>
      <c r="F429" s="552"/>
      <c r="G429" s="538"/>
      <c r="H429" s="176"/>
      <c r="I429" s="169"/>
      <c r="J429" s="546"/>
      <c r="K429" s="176"/>
      <c r="L429" s="556">
        <v>0</v>
      </c>
      <c r="M429" s="144"/>
    </row>
    <row r="430" spans="1:13" ht="15.75">
      <c r="A430" s="555"/>
      <c r="B430" s="552"/>
      <c r="C430" s="176"/>
      <c r="D430" s="176"/>
      <c r="E430" s="552"/>
      <c r="F430" s="552"/>
      <c r="G430" s="538"/>
      <c r="H430" s="176"/>
      <c r="I430" s="169"/>
      <c r="J430" s="546"/>
      <c r="K430" s="176"/>
      <c r="L430" s="556">
        <v>0</v>
      </c>
      <c r="M430" s="144"/>
    </row>
    <row r="431" spans="1:13" ht="15.75">
      <c r="A431" s="555"/>
      <c r="B431" s="552"/>
      <c r="C431" s="176"/>
      <c r="D431" s="176"/>
      <c r="E431" s="552"/>
      <c r="F431" s="552"/>
      <c r="G431" s="538"/>
      <c r="H431" s="176"/>
      <c r="I431" s="169"/>
      <c r="J431" s="546"/>
      <c r="K431" s="176"/>
      <c r="L431" s="556">
        <v>0</v>
      </c>
      <c r="M431" s="144"/>
    </row>
    <row r="432" spans="1:13" ht="15.75">
      <c r="A432" s="555"/>
      <c r="B432" s="552"/>
      <c r="C432" s="176"/>
      <c r="D432" s="176"/>
      <c r="E432" s="552"/>
      <c r="F432" s="552"/>
      <c r="G432" s="538"/>
      <c r="H432" s="176"/>
      <c r="I432" s="169"/>
      <c r="J432" s="546"/>
      <c r="K432" s="176"/>
      <c r="L432" s="556">
        <v>0</v>
      </c>
      <c r="M432" s="144"/>
    </row>
    <row r="433" spans="1:13" ht="15.75">
      <c r="A433" s="555"/>
      <c r="B433" s="552"/>
      <c r="C433" s="176"/>
      <c r="D433" s="176"/>
      <c r="E433" s="552"/>
      <c r="F433" s="552"/>
      <c r="G433" s="538"/>
      <c r="H433" s="176"/>
      <c r="I433" s="169"/>
      <c r="J433" s="546"/>
      <c r="K433" s="176"/>
      <c r="L433" s="556">
        <v>0</v>
      </c>
      <c r="M433" s="144"/>
    </row>
    <row r="434" spans="1:13" ht="15.75">
      <c r="A434" s="555"/>
      <c r="B434" s="552"/>
      <c r="C434" s="176"/>
      <c r="D434" s="176"/>
      <c r="E434" s="552"/>
      <c r="F434" s="552"/>
      <c r="G434" s="538"/>
      <c r="H434" s="176"/>
      <c r="I434" s="169"/>
      <c r="J434" s="546"/>
      <c r="K434" s="176"/>
      <c r="L434" s="556">
        <v>0</v>
      </c>
      <c r="M434" s="144"/>
    </row>
    <row r="435" spans="1:13" ht="15.75">
      <c r="A435" s="555"/>
      <c r="B435" s="552"/>
      <c r="C435" s="176"/>
      <c r="D435" s="176"/>
      <c r="E435" s="552"/>
      <c r="F435" s="552"/>
      <c r="G435" s="538"/>
      <c r="H435" s="176"/>
      <c r="I435" s="169"/>
      <c r="J435" s="546"/>
      <c r="K435" s="176"/>
      <c r="L435" s="556">
        <v>0</v>
      </c>
      <c r="M435" s="144"/>
    </row>
    <row r="436" spans="1:13" ht="15.75">
      <c r="A436" s="555"/>
      <c r="B436" s="552"/>
      <c r="C436" s="176"/>
      <c r="D436" s="176"/>
      <c r="E436" s="552"/>
      <c r="F436" s="552"/>
      <c r="G436" s="538"/>
      <c r="H436" s="176"/>
      <c r="I436" s="169"/>
      <c r="J436" s="546"/>
      <c r="K436" s="176"/>
      <c r="L436" s="556">
        <v>0</v>
      </c>
      <c r="M436" s="144"/>
    </row>
    <row r="437" spans="1:13" ht="15.75">
      <c r="A437" s="555"/>
      <c r="B437" s="552"/>
      <c r="C437" s="176"/>
      <c r="D437" s="176"/>
      <c r="E437" s="552"/>
      <c r="F437" s="552"/>
      <c r="G437" s="538"/>
      <c r="H437" s="176"/>
      <c r="I437" s="169"/>
      <c r="J437" s="546"/>
      <c r="K437" s="176"/>
      <c r="L437" s="556">
        <v>0</v>
      </c>
      <c r="M437" s="144"/>
    </row>
    <row r="438" spans="1:13" ht="15.75">
      <c r="A438" s="555"/>
      <c r="B438" s="552"/>
      <c r="C438" s="176"/>
      <c r="D438" s="176"/>
      <c r="E438" s="552"/>
      <c r="F438" s="552"/>
      <c r="G438" s="538"/>
      <c r="H438" s="176"/>
      <c r="I438" s="169"/>
      <c r="J438" s="546"/>
      <c r="K438" s="176"/>
      <c r="L438" s="556">
        <v>0</v>
      </c>
      <c r="M438" s="144"/>
    </row>
    <row r="439" spans="1:13" ht="15.75">
      <c r="A439" s="555"/>
      <c r="B439" s="552"/>
      <c r="C439" s="176"/>
      <c r="D439" s="176"/>
      <c r="E439" s="552"/>
      <c r="F439" s="552"/>
      <c r="G439" s="538"/>
      <c r="H439" s="176"/>
      <c r="I439" s="169"/>
      <c r="J439" s="546"/>
      <c r="K439" s="176"/>
      <c r="L439" s="556">
        <v>0</v>
      </c>
      <c r="M439" s="144"/>
    </row>
    <row r="440" spans="1:13" ht="15.75">
      <c r="A440" s="555"/>
      <c r="B440" s="552"/>
      <c r="C440" s="176"/>
      <c r="D440" s="176"/>
      <c r="E440" s="552"/>
      <c r="F440" s="552"/>
      <c r="G440" s="538"/>
      <c r="H440" s="176"/>
      <c r="I440" s="169"/>
      <c r="J440" s="546"/>
      <c r="K440" s="176"/>
      <c r="L440" s="556">
        <v>0</v>
      </c>
      <c r="M440" s="144"/>
    </row>
    <row r="441" spans="1:13" ht="15.75">
      <c r="A441" s="555"/>
      <c r="B441" s="552"/>
      <c r="C441" s="176"/>
      <c r="D441" s="176"/>
      <c r="E441" s="552"/>
      <c r="F441" s="552"/>
      <c r="G441" s="538"/>
      <c r="H441" s="176"/>
      <c r="I441" s="169"/>
      <c r="J441" s="546"/>
      <c r="K441" s="176"/>
      <c r="L441" s="556">
        <v>0</v>
      </c>
      <c r="M441" s="144"/>
    </row>
    <row r="442" spans="1:13" ht="15.75">
      <c r="A442" s="555"/>
      <c r="B442" s="552"/>
      <c r="C442" s="176"/>
      <c r="D442" s="176"/>
      <c r="E442" s="552"/>
      <c r="F442" s="552"/>
      <c r="G442" s="538"/>
      <c r="H442" s="176"/>
      <c r="I442" s="169"/>
      <c r="J442" s="546"/>
      <c r="K442" s="176"/>
      <c r="L442" s="556">
        <v>0</v>
      </c>
      <c r="M442" s="144"/>
    </row>
    <row r="443" spans="1:13" ht="15.75">
      <c r="A443" s="555"/>
      <c r="B443" s="552"/>
      <c r="C443" s="176"/>
      <c r="D443" s="176"/>
      <c r="E443" s="552"/>
      <c r="F443" s="552"/>
      <c r="G443" s="538"/>
      <c r="H443" s="176"/>
      <c r="I443" s="169"/>
      <c r="J443" s="546"/>
      <c r="K443" s="176"/>
      <c r="L443" s="556">
        <v>0</v>
      </c>
      <c r="M443" s="144"/>
    </row>
    <row r="444" spans="1:13" ht="15.75">
      <c r="A444" s="555"/>
      <c r="B444" s="552"/>
      <c r="C444" s="176"/>
      <c r="D444" s="176"/>
      <c r="E444" s="552"/>
      <c r="F444" s="552"/>
      <c r="G444" s="538"/>
      <c r="H444" s="176"/>
      <c r="I444" s="169"/>
      <c r="J444" s="546"/>
      <c r="K444" s="176"/>
      <c r="L444" s="556">
        <v>0</v>
      </c>
      <c r="M444" s="144"/>
    </row>
    <row r="445" spans="1:13" ht="15.75">
      <c r="A445" s="555"/>
      <c r="B445" s="552"/>
      <c r="C445" s="176"/>
      <c r="D445" s="176"/>
      <c r="E445" s="552"/>
      <c r="F445" s="552"/>
      <c r="G445" s="538"/>
      <c r="H445" s="176"/>
      <c r="I445" s="169"/>
      <c r="J445" s="546"/>
      <c r="K445" s="176"/>
      <c r="L445" s="556">
        <v>0</v>
      </c>
      <c r="M445" s="144"/>
    </row>
    <row r="446" spans="1:13" ht="15.75">
      <c r="A446" s="555"/>
      <c r="B446" s="552"/>
      <c r="C446" s="176"/>
      <c r="D446" s="176"/>
      <c r="E446" s="552"/>
      <c r="F446" s="552"/>
      <c r="G446" s="538"/>
      <c r="H446" s="176"/>
      <c r="I446" s="169"/>
      <c r="J446" s="546"/>
      <c r="K446" s="176"/>
      <c r="L446" s="556">
        <v>0</v>
      </c>
      <c r="M446" s="144"/>
    </row>
    <row r="447" spans="1:13" ht="15.75">
      <c r="A447" s="555"/>
      <c r="B447" s="552"/>
      <c r="C447" s="176"/>
      <c r="D447" s="176"/>
      <c r="E447" s="552"/>
      <c r="F447" s="552"/>
      <c r="G447" s="538"/>
      <c r="H447" s="176"/>
      <c r="I447" s="169"/>
      <c r="J447" s="546"/>
      <c r="K447" s="176"/>
      <c r="L447" s="556">
        <v>0</v>
      </c>
      <c r="M447" s="144"/>
    </row>
    <row r="448" spans="1:13" ht="15.75">
      <c r="A448" s="555"/>
      <c r="B448" s="552"/>
      <c r="C448" s="176"/>
      <c r="D448" s="176"/>
      <c r="E448" s="552"/>
      <c r="F448" s="552"/>
      <c r="G448" s="538"/>
      <c r="H448" s="176"/>
      <c r="I448" s="169"/>
      <c r="J448" s="546"/>
      <c r="K448" s="176"/>
      <c r="L448" s="556">
        <v>0</v>
      </c>
      <c r="M448" s="144"/>
    </row>
    <row r="449" spans="1:13" ht="15.75">
      <c r="A449" s="555"/>
      <c r="B449" s="552"/>
      <c r="C449" s="176"/>
      <c r="D449" s="176"/>
      <c r="E449" s="552"/>
      <c r="F449" s="552"/>
      <c r="G449" s="538"/>
      <c r="H449" s="176"/>
      <c r="I449" s="169"/>
      <c r="J449" s="546"/>
      <c r="K449" s="176"/>
      <c r="L449" s="556">
        <v>0</v>
      </c>
      <c r="M449" s="144"/>
    </row>
    <row r="450" spans="1:13" ht="15.75">
      <c r="A450" s="555"/>
      <c r="B450" s="552"/>
      <c r="C450" s="176"/>
      <c r="D450" s="176"/>
      <c r="E450" s="552"/>
      <c r="F450" s="552"/>
      <c r="G450" s="538"/>
      <c r="H450" s="176"/>
      <c r="I450" s="169"/>
      <c r="J450" s="546"/>
      <c r="K450" s="176"/>
      <c r="L450" s="556">
        <v>0</v>
      </c>
      <c r="M450" s="144"/>
    </row>
    <row r="451" spans="1:13" ht="15.75">
      <c r="A451" s="555"/>
      <c r="B451" s="552"/>
      <c r="C451" s="176"/>
      <c r="D451" s="176"/>
      <c r="E451" s="552"/>
      <c r="F451" s="552"/>
      <c r="G451" s="538"/>
      <c r="H451" s="176"/>
      <c r="I451" s="169"/>
      <c r="J451" s="546"/>
      <c r="K451" s="176"/>
      <c r="L451" s="556">
        <v>0</v>
      </c>
      <c r="M451" s="144"/>
    </row>
    <row r="452" spans="1:13" ht="15.75">
      <c r="A452" s="555"/>
      <c r="B452" s="552"/>
      <c r="C452" s="176"/>
      <c r="D452" s="176"/>
      <c r="E452" s="552"/>
      <c r="F452" s="552"/>
      <c r="G452" s="538"/>
      <c r="H452" s="176"/>
      <c r="I452" s="169"/>
      <c r="J452" s="546"/>
      <c r="K452" s="176"/>
      <c r="L452" s="556">
        <v>0</v>
      </c>
      <c r="M452" s="144"/>
    </row>
    <row r="453" spans="1:13" ht="15.75">
      <c r="A453" s="555"/>
      <c r="B453" s="552"/>
      <c r="C453" s="176"/>
      <c r="D453" s="176"/>
      <c r="E453" s="552"/>
      <c r="F453" s="552"/>
      <c r="G453" s="538"/>
      <c r="H453" s="176"/>
      <c r="I453" s="169"/>
      <c r="J453" s="546"/>
      <c r="K453" s="176"/>
      <c r="L453" s="556">
        <v>0</v>
      </c>
      <c r="M453" s="144"/>
    </row>
    <row r="454" spans="1:13" ht="15.75">
      <c r="A454" s="555"/>
      <c r="B454" s="552"/>
      <c r="C454" s="176"/>
      <c r="D454" s="176"/>
      <c r="E454" s="552"/>
      <c r="F454" s="552"/>
      <c r="G454" s="538"/>
      <c r="H454" s="176"/>
      <c r="I454" s="169"/>
      <c r="J454" s="546"/>
      <c r="K454" s="176"/>
      <c r="L454" s="556">
        <v>0</v>
      </c>
      <c r="M454" s="144"/>
    </row>
    <row r="455" spans="1:13" ht="15.75">
      <c r="A455" s="555"/>
      <c r="B455" s="552"/>
      <c r="C455" s="176"/>
      <c r="D455" s="176"/>
      <c r="E455" s="552"/>
      <c r="F455" s="552"/>
      <c r="G455" s="538"/>
      <c r="H455" s="176"/>
      <c r="I455" s="169"/>
      <c r="J455" s="546"/>
      <c r="K455" s="176"/>
      <c r="L455" s="556">
        <v>0</v>
      </c>
      <c r="M455" s="144"/>
    </row>
    <row r="456" spans="1:13" ht="15.75">
      <c r="A456" s="555"/>
      <c r="B456" s="552"/>
      <c r="C456" s="176"/>
      <c r="D456" s="176"/>
      <c r="E456" s="552"/>
      <c r="F456" s="552"/>
      <c r="G456" s="538"/>
      <c r="H456" s="176"/>
      <c r="I456" s="169"/>
      <c r="J456" s="546"/>
      <c r="K456" s="176"/>
      <c r="L456" s="556">
        <v>0</v>
      </c>
      <c r="M456" s="144"/>
    </row>
    <row r="457" spans="1:13" ht="15.75">
      <c r="A457" s="555"/>
      <c r="B457" s="552"/>
      <c r="C457" s="176"/>
      <c r="D457" s="176"/>
      <c r="E457" s="552"/>
      <c r="F457" s="552"/>
      <c r="G457" s="538"/>
      <c r="H457" s="176"/>
      <c r="I457" s="169"/>
      <c r="J457" s="546"/>
      <c r="K457" s="176"/>
      <c r="L457" s="556">
        <v>0</v>
      </c>
      <c r="M457" s="144"/>
    </row>
    <row r="458" spans="1:13" ht="15.75">
      <c r="A458" s="555"/>
      <c r="B458" s="552"/>
      <c r="C458" s="176"/>
      <c r="D458" s="176"/>
      <c r="E458" s="552"/>
      <c r="F458" s="552"/>
      <c r="G458" s="538"/>
      <c r="H458" s="176"/>
      <c r="I458" s="169"/>
      <c r="J458" s="546"/>
      <c r="K458" s="176"/>
      <c r="L458" s="556">
        <v>0</v>
      </c>
      <c r="M458" s="144"/>
    </row>
    <row r="459" spans="1:13" ht="15.75">
      <c r="A459" s="555"/>
      <c r="B459" s="552"/>
      <c r="C459" s="176"/>
      <c r="D459" s="176"/>
      <c r="E459" s="552"/>
      <c r="F459" s="552"/>
      <c r="G459" s="538"/>
      <c r="H459" s="176"/>
      <c r="I459" s="169"/>
      <c r="J459" s="546"/>
      <c r="K459" s="176"/>
      <c r="L459" s="556">
        <v>0</v>
      </c>
      <c r="M459" s="144"/>
    </row>
    <row r="460" spans="1:13" ht="15.75">
      <c r="A460" s="555"/>
      <c r="B460" s="552"/>
      <c r="C460" s="176"/>
      <c r="D460" s="176"/>
      <c r="E460" s="552"/>
      <c r="F460" s="552"/>
      <c r="G460" s="538"/>
      <c r="H460" s="176"/>
      <c r="I460" s="169"/>
      <c r="J460" s="546"/>
      <c r="K460" s="176"/>
      <c r="L460" s="556">
        <v>0</v>
      </c>
      <c r="M460" s="144"/>
    </row>
    <row r="461" spans="1:13" ht="15.75">
      <c r="A461" s="555"/>
      <c r="B461" s="552"/>
      <c r="C461" s="176"/>
      <c r="D461" s="176"/>
      <c r="E461" s="552"/>
      <c r="F461" s="552"/>
      <c r="G461" s="538"/>
      <c r="H461" s="176"/>
      <c r="I461" s="169"/>
      <c r="J461" s="546"/>
      <c r="K461" s="176"/>
      <c r="L461" s="556">
        <v>0</v>
      </c>
      <c r="M461" s="144"/>
    </row>
    <row r="462" spans="1:13" ht="15.75">
      <c r="A462" s="555"/>
      <c r="B462" s="552"/>
      <c r="C462" s="176"/>
      <c r="D462" s="176"/>
      <c r="E462" s="552"/>
      <c r="F462" s="552"/>
      <c r="G462" s="538"/>
      <c r="H462" s="176"/>
      <c r="I462" s="169"/>
      <c r="J462" s="546"/>
      <c r="K462" s="176"/>
      <c r="L462" s="556">
        <v>0</v>
      </c>
      <c r="M462" s="144"/>
    </row>
    <row r="463" spans="1:13" ht="15.75">
      <c r="A463" s="555"/>
      <c r="B463" s="552"/>
      <c r="C463" s="176"/>
      <c r="D463" s="176"/>
      <c r="E463" s="552"/>
      <c r="F463" s="552"/>
      <c r="G463" s="538"/>
      <c r="H463" s="176"/>
      <c r="I463" s="169"/>
      <c r="J463" s="546"/>
      <c r="K463" s="176"/>
      <c r="L463" s="556">
        <v>0</v>
      </c>
      <c r="M463" s="144"/>
    </row>
    <row r="464" spans="1:13" ht="15.75">
      <c r="A464" s="555"/>
      <c r="B464" s="552"/>
      <c r="C464" s="176"/>
      <c r="D464" s="176"/>
      <c r="E464" s="552"/>
      <c r="F464" s="552"/>
      <c r="G464" s="538"/>
      <c r="H464" s="176"/>
      <c r="I464" s="169"/>
      <c r="J464" s="546"/>
      <c r="K464" s="176"/>
      <c r="L464" s="556">
        <v>0</v>
      </c>
      <c r="M464" s="144"/>
    </row>
    <row r="465" spans="1:13" ht="15.75">
      <c r="A465" s="555"/>
      <c r="B465" s="552"/>
      <c r="C465" s="176"/>
      <c r="D465" s="176"/>
      <c r="E465" s="552"/>
      <c r="F465" s="552"/>
      <c r="G465" s="538"/>
      <c r="H465" s="176"/>
      <c r="I465" s="169"/>
      <c r="J465" s="546"/>
      <c r="K465" s="176"/>
      <c r="L465" s="556">
        <v>0</v>
      </c>
      <c r="M465" s="144"/>
    </row>
    <row r="466" spans="1:13" ht="15.75">
      <c r="A466" s="555"/>
      <c r="B466" s="552"/>
      <c r="C466" s="176"/>
      <c r="D466" s="176"/>
      <c r="E466" s="552"/>
      <c r="F466" s="552"/>
      <c r="G466" s="538"/>
      <c r="H466" s="176"/>
      <c r="I466" s="169"/>
      <c r="J466" s="546"/>
      <c r="K466" s="176"/>
      <c r="L466" s="556">
        <v>0</v>
      </c>
      <c r="M466" s="144"/>
    </row>
    <row r="467" spans="1:13" ht="15.75">
      <c r="A467" s="555"/>
      <c r="B467" s="552"/>
      <c r="C467" s="176"/>
      <c r="D467" s="176"/>
      <c r="E467" s="552"/>
      <c r="F467" s="552"/>
      <c r="G467" s="538"/>
      <c r="H467" s="176"/>
      <c r="I467" s="169"/>
      <c r="J467" s="546"/>
      <c r="K467" s="176"/>
      <c r="L467" s="556">
        <v>0</v>
      </c>
      <c r="M467" s="144"/>
    </row>
    <row r="468" spans="1:13" ht="15.75">
      <c r="A468" s="555"/>
      <c r="B468" s="552"/>
      <c r="C468" s="176"/>
      <c r="D468" s="176"/>
      <c r="E468" s="552"/>
      <c r="F468" s="552"/>
      <c r="G468" s="538"/>
      <c r="H468" s="176"/>
      <c r="I468" s="169"/>
      <c r="J468" s="546"/>
      <c r="K468" s="176"/>
      <c r="L468" s="556">
        <v>0</v>
      </c>
      <c r="M468" s="144"/>
    </row>
    <row r="469" spans="1:13" ht="15.75">
      <c r="A469" s="555"/>
      <c r="B469" s="552"/>
      <c r="C469" s="176"/>
      <c r="D469" s="176"/>
      <c r="E469" s="552"/>
      <c r="F469" s="552"/>
      <c r="G469" s="538"/>
      <c r="H469" s="176"/>
      <c r="I469" s="169"/>
      <c r="J469" s="546"/>
      <c r="K469" s="176"/>
      <c r="L469" s="556">
        <v>0</v>
      </c>
      <c r="M469" s="144"/>
    </row>
    <row r="470" spans="1:13" ht="15.75">
      <c r="A470" s="555"/>
      <c r="B470" s="552"/>
      <c r="C470" s="176"/>
      <c r="D470" s="176"/>
      <c r="E470" s="552"/>
      <c r="F470" s="552"/>
      <c r="G470" s="538"/>
      <c r="H470" s="176"/>
      <c r="I470" s="169"/>
      <c r="J470" s="546"/>
      <c r="K470" s="176"/>
      <c r="L470" s="556">
        <v>0</v>
      </c>
      <c r="M470" s="144"/>
    </row>
    <row r="471" spans="1:13" ht="15.75">
      <c r="A471" s="555"/>
      <c r="B471" s="552"/>
      <c r="C471" s="176"/>
      <c r="D471" s="176"/>
      <c r="E471" s="552"/>
      <c r="F471" s="552"/>
      <c r="G471" s="538"/>
      <c r="H471" s="176"/>
      <c r="I471" s="169"/>
      <c r="J471" s="546"/>
      <c r="K471" s="176"/>
      <c r="L471" s="556">
        <v>0</v>
      </c>
      <c r="M471" s="144"/>
    </row>
    <row r="472" spans="1:13" ht="15.75">
      <c r="A472" s="555"/>
      <c r="B472" s="552"/>
      <c r="C472" s="176"/>
      <c r="D472" s="176"/>
      <c r="E472" s="552"/>
      <c r="F472" s="552"/>
      <c r="G472" s="538"/>
      <c r="H472" s="176"/>
      <c r="I472" s="169"/>
      <c r="J472" s="546"/>
      <c r="K472" s="176"/>
      <c r="L472" s="556">
        <v>0</v>
      </c>
      <c r="M472" s="144"/>
    </row>
    <row r="473" spans="1:13" ht="15.75">
      <c r="A473" s="555"/>
      <c r="B473" s="552"/>
      <c r="C473" s="176"/>
      <c r="D473" s="176"/>
      <c r="E473" s="552"/>
      <c r="F473" s="552"/>
      <c r="G473" s="538"/>
      <c r="H473" s="176"/>
      <c r="I473" s="169"/>
      <c r="J473" s="546"/>
      <c r="K473" s="176"/>
      <c r="L473" s="556">
        <v>0</v>
      </c>
      <c r="M473" s="144"/>
    </row>
    <row r="474" spans="1:13" ht="15.75">
      <c r="A474" s="555"/>
      <c r="B474" s="552"/>
      <c r="C474" s="176"/>
      <c r="D474" s="176"/>
      <c r="E474" s="552"/>
      <c r="F474" s="552"/>
      <c r="G474" s="538"/>
      <c r="H474" s="176"/>
      <c r="I474" s="169"/>
      <c r="J474" s="546"/>
      <c r="K474" s="176"/>
      <c r="L474" s="556">
        <v>0</v>
      </c>
      <c r="M474" s="144"/>
    </row>
    <row r="475" spans="1:13" ht="15.75">
      <c r="A475" s="555"/>
      <c r="B475" s="552"/>
      <c r="C475" s="176"/>
      <c r="D475" s="176"/>
      <c r="E475" s="552"/>
      <c r="F475" s="552"/>
      <c r="G475" s="538"/>
      <c r="H475" s="176"/>
      <c r="I475" s="169"/>
      <c r="J475" s="546"/>
      <c r="K475" s="176"/>
      <c r="L475" s="556">
        <v>0</v>
      </c>
      <c r="M475" s="144"/>
    </row>
    <row r="476" spans="1:13" ht="15.75">
      <c r="A476" s="555"/>
      <c r="B476" s="552"/>
      <c r="C476" s="176"/>
      <c r="D476" s="176"/>
      <c r="E476" s="552"/>
      <c r="F476" s="552"/>
      <c r="G476" s="538"/>
      <c r="H476" s="176"/>
      <c r="I476" s="169"/>
      <c r="J476" s="546"/>
      <c r="K476" s="176"/>
      <c r="L476" s="556">
        <v>0</v>
      </c>
      <c r="M476" s="144"/>
    </row>
    <row r="477" spans="1:13" ht="15.75">
      <c r="A477" s="555"/>
      <c r="B477" s="552"/>
      <c r="C477" s="176"/>
      <c r="D477" s="176"/>
      <c r="E477" s="552"/>
      <c r="F477" s="552"/>
      <c r="G477" s="538"/>
      <c r="H477" s="176"/>
      <c r="I477" s="169"/>
      <c r="J477" s="546"/>
      <c r="K477" s="176"/>
      <c r="L477" s="556">
        <v>0</v>
      </c>
      <c r="M477" s="144"/>
    </row>
    <row r="478" spans="1:13" ht="15.75">
      <c r="A478" s="555"/>
      <c r="B478" s="552"/>
      <c r="C478" s="176"/>
      <c r="D478" s="176"/>
      <c r="E478" s="552"/>
      <c r="F478" s="552"/>
      <c r="G478" s="538"/>
      <c r="H478" s="176"/>
      <c r="I478" s="169"/>
      <c r="J478" s="546"/>
      <c r="K478" s="176"/>
      <c r="L478" s="556">
        <v>0</v>
      </c>
      <c r="M478" s="144"/>
    </row>
    <row r="479" spans="1:13" ht="15.75">
      <c r="A479" s="555"/>
      <c r="B479" s="552"/>
      <c r="C479" s="176"/>
      <c r="D479" s="176"/>
      <c r="E479" s="552"/>
      <c r="F479" s="552"/>
      <c r="G479" s="538"/>
      <c r="H479" s="176"/>
      <c r="I479" s="169"/>
      <c r="J479" s="546"/>
      <c r="K479" s="176"/>
      <c r="L479" s="556">
        <v>0</v>
      </c>
      <c r="M479" s="144"/>
    </row>
    <row r="480" spans="1:13" ht="15.75">
      <c r="A480" s="555"/>
      <c r="B480" s="552"/>
      <c r="C480" s="176"/>
      <c r="D480" s="176"/>
      <c r="E480" s="552"/>
      <c r="F480" s="552"/>
      <c r="G480" s="538"/>
      <c r="H480" s="176"/>
      <c r="I480" s="169"/>
      <c r="J480" s="546"/>
      <c r="K480" s="176"/>
      <c r="L480" s="556">
        <v>0</v>
      </c>
      <c r="M480" s="144"/>
    </row>
    <row r="481" spans="1:13" ht="15.75">
      <c r="A481" s="555"/>
      <c r="B481" s="552"/>
      <c r="C481" s="176"/>
      <c r="D481" s="176"/>
      <c r="E481" s="552"/>
      <c r="F481" s="552"/>
      <c r="G481" s="538"/>
      <c r="H481" s="176"/>
      <c r="I481" s="169"/>
      <c r="J481" s="546"/>
      <c r="K481" s="176"/>
      <c r="L481" s="556">
        <v>0</v>
      </c>
      <c r="M481" s="144"/>
    </row>
    <row r="482" spans="1:13" ht="15.75">
      <c r="A482" s="555"/>
      <c r="B482" s="552"/>
      <c r="C482" s="176"/>
      <c r="D482" s="176"/>
      <c r="E482" s="552"/>
      <c r="F482" s="552"/>
      <c r="G482" s="538"/>
      <c r="H482" s="176"/>
      <c r="I482" s="169"/>
      <c r="J482" s="546"/>
      <c r="K482" s="176"/>
      <c r="L482" s="556">
        <v>0</v>
      </c>
      <c r="M482" s="144"/>
    </row>
    <row r="483" spans="1:13" ht="15.75">
      <c r="A483" s="555"/>
      <c r="B483" s="552"/>
      <c r="C483" s="176"/>
      <c r="D483" s="176"/>
      <c r="E483" s="552"/>
      <c r="F483" s="552"/>
      <c r="G483" s="538"/>
      <c r="H483" s="176"/>
      <c r="I483" s="169"/>
      <c r="J483" s="546"/>
      <c r="K483" s="176"/>
      <c r="L483" s="556">
        <v>0</v>
      </c>
      <c r="M483" s="144"/>
    </row>
    <row r="484" spans="1:13" ht="15.75">
      <c r="A484" s="555"/>
      <c r="B484" s="552"/>
      <c r="C484" s="176"/>
      <c r="D484" s="176"/>
      <c r="E484" s="552"/>
      <c r="F484" s="552"/>
      <c r="G484" s="538"/>
      <c r="H484" s="176"/>
      <c r="I484" s="169"/>
      <c r="J484" s="546"/>
      <c r="K484" s="176"/>
      <c r="L484" s="556">
        <v>0</v>
      </c>
      <c r="M484" s="144"/>
    </row>
    <row r="485" spans="1:13" ht="15.75">
      <c r="A485" s="555"/>
      <c r="B485" s="552"/>
      <c r="C485" s="176"/>
      <c r="D485" s="176"/>
      <c r="E485" s="552"/>
      <c r="F485" s="552"/>
      <c r="G485" s="538"/>
      <c r="H485" s="176"/>
      <c r="I485" s="169"/>
      <c r="J485" s="546"/>
      <c r="K485" s="176"/>
      <c r="L485" s="556">
        <v>0</v>
      </c>
      <c r="M485" s="144"/>
    </row>
    <row r="486" spans="1:13" ht="15.75">
      <c r="A486" s="555"/>
      <c r="B486" s="552"/>
      <c r="C486" s="176"/>
      <c r="D486" s="176"/>
      <c r="E486" s="552"/>
      <c r="F486" s="552"/>
      <c r="G486" s="538"/>
      <c r="H486" s="176"/>
      <c r="I486" s="169"/>
      <c r="J486" s="546"/>
      <c r="K486" s="176"/>
      <c r="L486" s="556">
        <v>0</v>
      </c>
      <c r="M486" s="144"/>
    </row>
    <row r="487" spans="1:13" ht="15.75">
      <c r="A487" s="555"/>
      <c r="B487" s="552"/>
      <c r="C487" s="176"/>
      <c r="D487" s="176"/>
      <c r="E487" s="552"/>
      <c r="F487" s="552"/>
      <c r="G487" s="538"/>
      <c r="H487" s="176"/>
      <c r="I487" s="169"/>
      <c r="J487" s="546"/>
      <c r="K487" s="176"/>
      <c r="L487" s="556">
        <v>0</v>
      </c>
      <c r="M487" s="144"/>
    </row>
    <row r="488" spans="1:13" ht="15.75">
      <c r="A488" s="555"/>
      <c r="B488" s="552"/>
      <c r="C488" s="176"/>
      <c r="D488" s="176"/>
      <c r="E488" s="552"/>
      <c r="F488" s="552"/>
      <c r="G488" s="538"/>
      <c r="H488" s="176"/>
      <c r="I488" s="169"/>
      <c r="J488" s="546"/>
      <c r="K488" s="176"/>
      <c r="L488" s="556">
        <v>0</v>
      </c>
      <c r="M488" s="144"/>
    </row>
    <row r="489" spans="1:13" ht="15.75">
      <c r="A489" s="555"/>
      <c r="B489" s="552"/>
      <c r="C489" s="176"/>
      <c r="D489" s="176"/>
      <c r="E489" s="552"/>
      <c r="F489" s="552"/>
      <c r="G489" s="538"/>
      <c r="H489" s="176"/>
      <c r="I489" s="169"/>
      <c r="J489" s="546"/>
      <c r="K489" s="176"/>
      <c r="L489" s="556">
        <v>0</v>
      </c>
      <c r="M489" s="144"/>
    </row>
    <row r="490" spans="1:13" ht="15.75">
      <c r="A490" s="555"/>
      <c r="B490" s="552"/>
      <c r="C490" s="176"/>
      <c r="D490" s="176"/>
      <c r="E490" s="552"/>
      <c r="F490" s="552"/>
      <c r="G490" s="538"/>
      <c r="H490" s="176"/>
      <c r="I490" s="169"/>
      <c r="J490" s="546"/>
      <c r="K490" s="176"/>
      <c r="L490" s="556">
        <v>0</v>
      </c>
      <c r="M490" s="144"/>
    </row>
    <row r="491" spans="1:13" ht="15.75">
      <c r="A491" s="555"/>
      <c r="B491" s="552"/>
      <c r="C491" s="176"/>
      <c r="D491" s="176"/>
      <c r="E491" s="552"/>
      <c r="F491" s="552"/>
      <c r="G491" s="538"/>
      <c r="H491" s="176"/>
      <c r="I491" s="169"/>
      <c r="J491" s="546"/>
      <c r="K491" s="176"/>
      <c r="L491" s="556">
        <v>0</v>
      </c>
      <c r="M491" s="144"/>
    </row>
    <row r="492" spans="1:13" ht="15.75">
      <c r="A492" s="555"/>
      <c r="B492" s="552"/>
      <c r="C492" s="176"/>
      <c r="D492" s="176"/>
      <c r="E492" s="552"/>
      <c r="F492" s="552"/>
      <c r="G492" s="538"/>
      <c r="H492" s="176"/>
      <c r="I492" s="169"/>
      <c r="J492" s="546"/>
      <c r="K492" s="176"/>
      <c r="L492" s="556">
        <v>0</v>
      </c>
      <c r="M492" s="144"/>
    </row>
    <row r="493" spans="1:13" ht="15.75">
      <c r="A493" s="555"/>
      <c r="B493" s="552"/>
      <c r="C493" s="176"/>
      <c r="D493" s="176"/>
      <c r="E493" s="552"/>
      <c r="F493" s="552"/>
      <c r="G493" s="538"/>
      <c r="H493" s="176"/>
      <c r="I493" s="169"/>
      <c r="J493" s="546"/>
      <c r="K493" s="176"/>
      <c r="L493" s="556">
        <v>0</v>
      </c>
      <c r="M493" s="144"/>
    </row>
    <row r="494" spans="1:13" ht="15.75">
      <c r="A494" s="555"/>
      <c r="B494" s="552"/>
      <c r="C494" s="176"/>
      <c r="D494" s="176"/>
      <c r="E494" s="552"/>
      <c r="F494" s="552"/>
      <c r="G494" s="538"/>
      <c r="H494" s="176"/>
      <c r="I494" s="169"/>
      <c r="J494" s="546"/>
      <c r="K494" s="176"/>
      <c r="L494" s="556">
        <v>0</v>
      </c>
      <c r="M494" s="144"/>
    </row>
    <row r="495" spans="1:13" ht="15.75">
      <c r="A495" s="555"/>
      <c r="B495" s="552"/>
      <c r="C495" s="176"/>
      <c r="D495" s="176"/>
      <c r="E495" s="552"/>
      <c r="F495" s="552"/>
      <c r="G495" s="538"/>
      <c r="H495" s="176"/>
      <c r="I495" s="169"/>
      <c r="J495" s="546"/>
      <c r="K495" s="176"/>
      <c r="L495" s="556">
        <v>0</v>
      </c>
      <c r="M495" s="144"/>
    </row>
    <row r="496" spans="1:13" ht="15.75">
      <c r="A496" s="555"/>
      <c r="B496" s="552"/>
      <c r="C496" s="176"/>
      <c r="D496" s="176"/>
      <c r="E496" s="552"/>
      <c r="F496" s="552"/>
      <c r="G496" s="538"/>
      <c r="H496" s="176"/>
      <c r="I496" s="169"/>
      <c r="J496" s="546"/>
      <c r="K496" s="176"/>
      <c r="L496" s="556">
        <v>0</v>
      </c>
      <c r="M496" s="144"/>
    </row>
    <row r="497" spans="1:13" ht="15.75">
      <c r="A497" s="555"/>
      <c r="B497" s="552"/>
      <c r="C497" s="176"/>
      <c r="D497" s="176"/>
      <c r="E497" s="552"/>
      <c r="F497" s="552"/>
      <c r="G497" s="538"/>
      <c r="H497" s="176"/>
      <c r="I497" s="169"/>
      <c r="J497" s="546"/>
      <c r="K497" s="176"/>
      <c r="L497" s="556">
        <v>0</v>
      </c>
      <c r="M497" s="144"/>
    </row>
    <row r="498" spans="1:13" ht="15.75">
      <c r="A498" s="555"/>
      <c r="B498" s="552"/>
      <c r="C498" s="176"/>
      <c r="D498" s="176"/>
      <c r="E498" s="552"/>
      <c r="F498" s="552"/>
      <c r="G498" s="538"/>
      <c r="H498" s="176"/>
      <c r="I498" s="169"/>
      <c r="J498" s="546"/>
      <c r="K498" s="176"/>
      <c r="L498" s="556">
        <v>0</v>
      </c>
      <c r="M498" s="144"/>
    </row>
    <row r="499" spans="1:13" ht="15.75">
      <c r="A499" s="555"/>
      <c r="B499" s="552"/>
      <c r="C499" s="176"/>
      <c r="D499" s="176"/>
      <c r="E499" s="552"/>
      <c r="F499" s="552"/>
      <c r="G499" s="538"/>
      <c r="H499" s="176"/>
      <c r="I499" s="169"/>
      <c r="J499" s="546"/>
      <c r="K499" s="176"/>
      <c r="L499" s="556">
        <v>0</v>
      </c>
      <c r="M499" s="144"/>
    </row>
    <row r="500" spans="1:13" ht="15.75">
      <c r="A500" s="555"/>
      <c r="B500" s="552"/>
      <c r="C500" s="176"/>
      <c r="D500" s="176"/>
      <c r="E500" s="552"/>
      <c r="F500" s="552"/>
      <c r="G500" s="538"/>
      <c r="H500" s="176"/>
      <c r="I500" s="169"/>
      <c r="J500" s="546"/>
      <c r="K500" s="176"/>
      <c r="L500" s="556">
        <v>0</v>
      </c>
      <c r="M500" s="144"/>
    </row>
    <row r="501" spans="1:13" ht="15.75">
      <c r="A501" s="555"/>
      <c r="B501" s="552"/>
      <c r="C501" s="176"/>
      <c r="D501" s="176"/>
      <c r="E501" s="552"/>
      <c r="F501" s="552"/>
      <c r="G501" s="538"/>
      <c r="H501" s="176"/>
      <c r="I501" s="169"/>
      <c r="J501" s="546"/>
      <c r="K501" s="176"/>
      <c r="L501" s="556">
        <v>0</v>
      </c>
      <c r="M501" s="144"/>
    </row>
    <row r="502" spans="1:13" ht="15.75">
      <c r="A502" s="555"/>
      <c r="B502" s="552"/>
      <c r="C502" s="176"/>
      <c r="D502" s="176"/>
      <c r="E502" s="552"/>
      <c r="F502" s="552"/>
      <c r="G502" s="538"/>
      <c r="H502" s="176"/>
      <c r="I502" s="169"/>
      <c r="J502" s="546"/>
      <c r="K502" s="176"/>
      <c r="L502" s="556">
        <v>0</v>
      </c>
      <c r="M502" s="144"/>
    </row>
    <row r="503" spans="1:13" ht="15.75">
      <c r="A503" s="555"/>
      <c r="B503" s="552"/>
      <c r="C503" s="176"/>
      <c r="D503" s="176"/>
      <c r="E503" s="552"/>
      <c r="F503" s="552"/>
      <c r="G503" s="538"/>
      <c r="H503" s="176"/>
      <c r="I503" s="169"/>
      <c r="J503" s="546"/>
      <c r="K503" s="176"/>
      <c r="L503" s="556">
        <v>0</v>
      </c>
      <c r="M503" s="144"/>
    </row>
    <row r="504" spans="1:13">
      <c r="D504" s="558"/>
    </row>
    <row r="505" spans="1:13">
      <c r="D505" s="558"/>
    </row>
    <row r="506" spans="1:13">
      <c r="D506" s="558"/>
    </row>
    <row r="507" spans="1:13">
      <c r="D507" s="558"/>
    </row>
    <row r="508" spans="1:13">
      <c r="D508" s="558"/>
    </row>
    <row r="509" spans="1:13">
      <c r="A509" s="560"/>
      <c r="B509" s="144"/>
      <c r="C509" s="144"/>
      <c r="D509" s="558"/>
      <c r="E509" s="146"/>
      <c r="F509" s="144"/>
      <c r="G509" s="144"/>
      <c r="H509" s="146"/>
      <c r="I509" s="144"/>
      <c r="J509" s="144"/>
      <c r="K509" s="153"/>
      <c r="L509" s="144"/>
      <c r="M509" s="144"/>
    </row>
    <row r="510" spans="1:13">
      <c r="A510" s="560"/>
      <c r="B510" s="144"/>
      <c r="C510" s="144"/>
      <c r="D510" s="558"/>
      <c r="E510" s="146"/>
      <c r="F510" s="144"/>
      <c r="G510" s="144"/>
      <c r="H510" s="146"/>
      <c r="I510" s="144"/>
      <c r="J510" s="144"/>
      <c r="K510" s="153"/>
      <c r="L510" s="144"/>
      <c r="M510" s="144"/>
    </row>
    <row r="511" spans="1:13">
      <c r="A511" s="560"/>
      <c r="B511" s="144"/>
      <c r="C511" s="144"/>
      <c r="D511" s="558"/>
      <c r="E511" s="146"/>
      <c r="F511" s="144"/>
      <c r="G511" s="144"/>
      <c r="H511" s="146"/>
      <c r="I511" s="144"/>
      <c r="J511" s="144"/>
      <c r="K511" s="153"/>
      <c r="L511" s="144"/>
      <c r="M511" s="144"/>
    </row>
    <row r="512" spans="1:13">
      <c r="A512" s="560"/>
      <c r="B512" s="144"/>
      <c r="C512" s="144"/>
      <c r="D512" s="558"/>
      <c r="E512" s="146"/>
      <c r="F512" s="144"/>
      <c r="G512" s="144"/>
      <c r="H512" s="146"/>
      <c r="I512" s="144"/>
      <c r="J512" s="144"/>
      <c r="K512" s="153"/>
      <c r="L512" s="144"/>
      <c r="M512" s="144"/>
    </row>
    <row r="513" spans="1:13">
      <c r="A513" s="560"/>
      <c r="B513" s="144"/>
      <c r="C513" s="144"/>
      <c r="D513" s="558"/>
      <c r="E513" s="146"/>
      <c r="F513" s="144"/>
      <c r="G513" s="144"/>
      <c r="H513" s="146"/>
      <c r="I513" s="144"/>
      <c r="J513" s="144"/>
      <c r="K513" s="153"/>
      <c r="L513" s="144"/>
      <c r="M513" s="144"/>
    </row>
    <row r="514" spans="1:13">
      <c r="A514" s="560"/>
      <c r="B514" s="144"/>
      <c r="C514" s="144"/>
      <c r="D514" s="558"/>
      <c r="E514" s="146"/>
      <c r="F514" s="144"/>
      <c r="G514" s="144"/>
      <c r="H514" s="146"/>
      <c r="I514" s="144"/>
      <c r="J514" s="144"/>
      <c r="K514" s="153"/>
      <c r="L514" s="144"/>
      <c r="M514" s="144"/>
    </row>
    <row r="515" spans="1:13">
      <c r="A515" s="560"/>
      <c r="B515" s="144"/>
      <c r="C515" s="144"/>
      <c r="D515" s="558"/>
      <c r="E515" s="146"/>
      <c r="F515" s="144"/>
      <c r="G515" s="144"/>
      <c r="H515" s="146"/>
      <c r="I515" s="144"/>
      <c r="J515" s="144"/>
      <c r="K515" s="153"/>
      <c r="L515" s="144"/>
      <c r="M515" s="144"/>
    </row>
    <row r="516" spans="1:13">
      <c r="A516" s="560"/>
      <c r="B516" s="144"/>
      <c r="C516" s="144"/>
      <c r="D516" s="558"/>
      <c r="E516" s="146"/>
      <c r="F516" s="144"/>
      <c r="G516" s="144"/>
      <c r="H516" s="146"/>
      <c r="I516" s="144"/>
      <c r="J516" s="144"/>
      <c r="K516" s="153"/>
      <c r="L516" s="144"/>
      <c r="M516" s="144"/>
    </row>
    <row r="517" spans="1:13">
      <c r="A517" s="560"/>
      <c r="B517" s="144"/>
      <c r="C517" s="144"/>
      <c r="D517" s="558"/>
      <c r="E517" s="146"/>
      <c r="F517" s="144"/>
      <c r="G517" s="144"/>
      <c r="H517" s="146"/>
      <c r="I517" s="144"/>
      <c r="J517" s="144"/>
      <c r="K517" s="153"/>
      <c r="L517" s="144"/>
      <c r="M517" s="144"/>
    </row>
    <row r="518" spans="1:13">
      <c r="A518" s="560"/>
      <c r="B518" s="144"/>
      <c r="C518" s="144"/>
      <c r="D518" s="558"/>
      <c r="E518" s="146"/>
      <c r="F518" s="144"/>
      <c r="G518" s="144"/>
      <c r="H518" s="146"/>
      <c r="I518" s="144"/>
      <c r="J518" s="144"/>
      <c r="K518" s="153"/>
      <c r="L518" s="144"/>
      <c r="M518" s="144"/>
    </row>
    <row r="519" spans="1:13">
      <c r="A519" s="560"/>
      <c r="B519" s="144"/>
      <c r="C519" s="144"/>
      <c r="D519" s="558"/>
      <c r="E519" s="146"/>
      <c r="F519" s="144"/>
      <c r="G519" s="144"/>
      <c r="H519" s="146"/>
      <c r="I519" s="144"/>
      <c r="J519" s="144"/>
      <c r="K519" s="153"/>
      <c r="L519" s="144"/>
      <c r="M519" s="144"/>
    </row>
    <row r="520" spans="1:13">
      <c r="A520" s="560"/>
      <c r="B520" s="144"/>
      <c r="C520" s="144"/>
      <c r="D520" s="558"/>
      <c r="E520" s="146"/>
      <c r="F520" s="144"/>
      <c r="G520" s="144"/>
      <c r="H520" s="146"/>
      <c r="I520" s="144"/>
      <c r="J520" s="144"/>
      <c r="K520" s="153"/>
      <c r="L520" s="144"/>
      <c r="M520" s="144"/>
    </row>
    <row r="521" spans="1:13">
      <c r="A521" s="560"/>
      <c r="B521" s="144"/>
      <c r="C521" s="144"/>
      <c r="D521" s="558"/>
      <c r="E521" s="146"/>
      <c r="F521" s="144"/>
      <c r="G521" s="144"/>
      <c r="H521" s="146"/>
      <c r="I521" s="144"/>
      <c r="J521" s="144"/>
      <c r="K521" s="153"/>
      <c r="L521" s="144"/>
      <c r="M521" s="144"/>
    </row>
    <row r="522" spans="1:13">
      <c r="A522" s="560"/>
      <c r="B522" s="144"/>
      <c r="C522" s="144"/>
      <c r="D522" s="558"/>
      <c r="E522" s="146"/>
      <c r="F522" s="144"/>
      <c r="G522" s="144"/>
      <c r="H522" s="146"/>
      <c r="I522" s="144"/>
      <c r="J522" s="144"/>
      <c r="K522" s="153"/>
      <c r="L522" s="144"/>
      <c r="M522" s="144"/>
    </row>
    <row r="523" spans="1:13">
      <c r="A523" s="560"/>
      <c r="B523" s="144"/>
      <c r="C523" s="144"/>
      <c r="D523" s="558"/>
      <c r="E523" s="146"/>
      <c r="F523" s="144"/>
      <c r="G523" s="144"/>
      <c r="H523" s="146"/>
      <c r="I523" s="144"/>
      <c r="J523" s="144"/>
      <c r="K523" s="153"/>
      <c r="L523" s="144"/>
      <c r="M523" s="144"/>
    </row>
    <row r="524" spans="1:13">
      <c r="A524" s="560"/>
      <c r="B524" s="144"/>
      <c r="C524" s="144"/>
      <c r="D524" s="558"/>
      <c r="E524" s="146"/>
      <c r="F524" s="144"/>
      <c r="G524" s="144"/>
      <c r="H524" s="146"/>
      <c r="I524" s="144"/>
      <c r="J524" s="144"/>
      <c r="K524" s="153"/>
      <c r="L524" s="144"/>
      <c r="M524" s="144"/>
    </row>
    <row r="525" spans="1:13">
      <c r="A525" s="560"/>
      <c r="B525" s="144"/>
      <c r="C525" s="144"/>
      <c r="D525" s="558"/>
      <c r="E525" s="146"/>
      <c r="F525" s="144"/>
      <c r="G525" s="144"/>
      <c r="H525" s="146"/>
      <c r="I525" s="144"/>
      <c r="J525" s="144"/>
      <c r="K525" s="153"/>
      <c r="L525" s="144"/>
      <c r="M525" s="144"/>
    </row>
    <row r="526" spans="1:13">
      <c r="A526" s="560"/>
      <c r="B526" s="144"/>
      <c r="C526" s="144"/>
      <c r="D526" s="558"/>
      <c r="E526" s="146"/>
      <c r="F526" s="144"/>
      <c r="G526" s="144"/>
      <c r="H526" s="146"/>
      <c r="I526" s="144"/>
      <c r="J526" s="144"/>
      <c r="K526" s="153"/>
      <c r="L526" s="144"/>
      <c r="M526" s="144"/>
    </row>
    <row r="527" spans="1:13">
      <c r="A527" s="560"/>
      <c r="B527" s="144"/>
      <c r="C527" s="144"/>
      <c r="D527" s="558"/>
      <c r="E527" s="146"/>
      <c r="F527" s="144"/>
      <c r="G527" s="144"/>
      <c r="H527" s="146"/>
      <c r="I527" s="144"/>
      <c r="J527" s="144"/>
      <c r="K527" s="153"/>
      <c r="L527" s="144"/>
      <c r="M527" s="144"/>
    </row>
    <row r="528" spans="1:13">
      <c r="A528" s="560"/>
      <c r="B528" s="144"/>
      <c r="C528" s="144"/>
      <c r="D528" s="558"/>
      <c r="E528" s="146"/>
      <c r="F528" s="144"/>
      <c r="G528" s="144"/>
      <c r="H528" s="146"/>
      <c r="I528" s="144"/>
      <c r="J528" s="144"/>
      <c r="K528" s="153"/>
      <c r="L528" s="144"/>
      <c r="M528" s="144"/>
    </row>
    <row r="529" spans="1:13">
      <c r="A529" s="560"/>
      <c r="B529" s="144"/>
      <c r="C529" s="144"/>
      <c r="D529" s="558"/>
      <c r="E529" s="146"/>
      <c r="F529" s="144"/>
      <c r="G529" s="144"/>
      <c r="H529" s="146"/>
      <c r="I529" s="144"/>
      <c r="J529" s="144"/>
      <c r="K529" s="153"/>
      <c r="L529" s="144"/>
      <c r="M529" s="144"/>
    </row>
    <row r="530" spans="1:13">
      <c r="A530" s="560"/>
      <c r="B530" s="144"/>
      <c r="C530" s="144"/>
      <c r="D530" s="558"/>
      <c r="E530" s="146"/>
      <c r="F530" s="144"/>
      <c r="G530" s="144"/>
      <c r="H530" s="146"/>
      <c r="I530" s="144"/>
      <c r="J530" s="144"/>
      <c r="K530" s="153"/>
      <c r="L530" s="144"/>
      <c r="M530" s="144"/>
    </row>
    <row r="531" spans="1:13">
      <c r="A531" s="560"/>
      <c r="B531" s="144"/>
      <c r="C531" s="144"/>
      <c r="D531" s="558"/>
      <c r="E531" s="146"/>
      <c r="F531" s="144"/>
      <c r="G531" s="144"/>
      <c r="H531" s="146"/>
      <c r="I531" s="144"/>
      <c r="J531" s="144"/>
      <c r="K531" s="153"/>
      <c r="L531" s="144"/>
      <c r="M531" s="144"/>
    </row>
    <row r="532" spans="1:13">
      <c r="A532" s="560"/>
      <c r="B532" s="144"/>
      <c r="C532" s="144"/>
      <c r="D532" s="558"/>
      <c r="E532" s="146"/>
      <c r="F532" s="144"/>
      <c r="G532" s="144"/>
      <c r="H532" s="146"/>
      <c r="I532" s="144"/>
      <c r="J532" s="144"/>
      <c r="K532" s="153"/>
      <c r="L532" s="144"/>
      <c r="M532" s="144"/>
    </row>
    <row r="533" spans="1:13">
      <c r="A533" s="560"/>
      <c r="B533" s="144"/>
      <c r="C533" s="144"/>
      <c r="D533" s="558"/>
      <c r="E533" s="146"/>
      <c r="F533" s="144"/>
      <c r="G533" s="144"/>
      <c r="H533" s="146"/>
      <c r="I533" s="144"/>
      <c r="J533" s="144"/>
      <c r="K533" s="153"/>
      <c r="L533" s="144"/>
      <c r="M533" s="144"/>
    </row>
    <row r="534" spans="1:13">
      <c r="A534" s="560"/>
      <c r="B534" s="144"/>
      <c r="C534" s="144"/>
      <c r="D534" s="558"/>
      <c r="E534" s="146"/>
      <c r="F534" s="144"/>
      <c r="G534" s="144"/>
      <c r="H534" s="146"/>
      <c r="I534" s="144"/>
      <c r="J534" s="144"/>
      <c r="K534" s="153"/>
      <c r="L534" s="144"/>
      <c r="M534" s="144"/>
    </row>
    <row r="535" spans="1:13">
      <c r="A535" s="560"/>
      <c r="B535" s="144"/>
      <c r="C535" s="144"/>
      <c r="D535" s="558"/>
      <c r="E535" s="146"/>
      <c r="F535" s="144"/>
      <c r="G535" s="144"/>
      <c r="H535" s="146"/>
      <c r="I535" s="144"/>
      <c r="J535" s="144"/>
      <c r="K535" s="153"/>
      <c r="L535" s="144"/>
      <c r="M535" s="144"/>
    </row>
    <row r="536" spans="1:13">
      <c r="A536" s="560"/>
      <c r="B536" s="144"/>
      <c r="C536" s="144"/>
      <c r="D536" s="558"/>
      <c r="E536" s="146"/>
      <c r="F536" s="144"/>
      <c r="G536" s="144"/>
      <c r="H536" s="146"/>
      <c r="I536" s="144"/>
      <c r="J536" s="144"/>
      <c r="K536" s="153"/>
      <c r="L536" s="144"/>
      <c r="M536" s="144"/>
    </row>
    <row r="537" spans="1:13">
      <c r="A537" s="560"/>
      <c r="B537" s="144"/>
      <c r="C537" s="144"/>
      <c r="D537" s="558"/>
      <c r="E537" s="146"/>
      <c r="F537" s="144"/>
      <c r="G537" s="144"/>
      <c r="H537" s="146"/>
      <c r="I537" s="144"/>
      <c r="J537" s="144"/>
      <c r="K537" s="153"/>
      <c r="L537" s="144"/>
      <c r="M537" s="144"/>
    </row>
    <row r="538" spans="1:13">
      <c r="A538" s="560"/>
      <c r="B538" s="144"/>
      <c r="C538" s="144"/>
      <c r="D538" s="558"/>
      <c r="E538" s="146"/>
      <c r="F538" s="144"/>
      <c r="G538" s="144"/>
      <c r="H538" s="146"/>
      <c r="I538" s="144"/>
      <c r="J538" s="144"/>
      <c r="K538" s="153"/>
      <c r="L538" s="144"/>
      <c r="M538" s="144"/>
    </row>
    <row r="539" spans="1:13">
      <c r="A539" s="560"/>
      <c r="B539" s="144"/>
      <c r="C539" s="144"/>
      <c r="E539" s="146"/>
      <c r="F539" s="144"/>
      <c r="G539" s="144"/>
      <c r="H539" s="146"/>
      <c r="I539" s="144"/>
      <c r="J539" s="144"/>
      <c r="K539" s="153"/>
      <c r="L539" s="144"/>
      <c r="M539" s="144"/>
    </row>
    <row r="540" spans="1:13">
      <c r="A540" s="560"/>
      <c r="B540" s="144"/>
      <c r="C540" s="144"/>
      <c r="E540" s="146"/>
      <c r="F540" s="144"/>
      <c r="G540" s="144"/>
      <c r="H540" s="146"/>
      <c r="I540" s="144"/>
      <c r="J540" s="144"/>
      <c r="K540" s="153"/>
      <c r="L540" s="144"/>
      <c r="M540" s="144"/>
    </row>
    <row r="541" spans="1:13">
      <c r="A541" s="560"/>
      <c r="B541" s="144"/>
      <c r="C541" s="144"/>
      <c r="D541" s="144"/>
      <c r="E541" s="146"/>
      <c r="F541" s="144"/>
      <c r="G541" s="144"/>
      <c r="H541" s="146"/>
      <c r="I541" s="144"/>
      <c r="J541" s="144"/>
      <c r="K541" s="153"/>
      <c r="L541" s="144"/>
      <c r="M541" s="144"/>
    </row>
    <row r="542" spans="1:13">
      <c r="A542" s="560"/>
      <c r="B542" s="144"/>
      <c r="C542" s="144"/>
      <c r="D542" s="144"/>
      <c r="E542" s="146"/>
      <c r="F542" s="144"/>
      <c r="G542" s="144"/>
      <c r="H542" s="146"/>
      <c r="I542" s="144"/>
      <c r="J542" s="144"/>
      <c r="K542" s="153"/>
      <c r="L542" s="144"/>
      <c r="M542" s="144"/>
    </row>
    <row r="543" spans="1:13">
      <c r="A543" s="560"/>
      <c r="B543" s="144"/>
      <c r="C543" s="144"/>
      <c r="D543" s="144"/>
      <c r="E543" s="146"/>
      <c r="F543" s="144"/>
      <c r="G543" s="144"/>
      <c r="H543" s="146"/>
      <c r="I543" s="144"/>
      <c r="J543" s="144"/>
      <c r="K543" s="153"/>
      <c r="L543" s="144"/>
      <c r="M543" s="144"/>
    </row>
    <row r="544" spans="1:13">
      <c r="A544" s="560"/>
      <c r="B544" s="144"/>
      <c r="C544" s="144"/>
      <c r="D544" s="144"/>
      <c r="E544" s="146"/>
      <c r="F544" s="144"/>
      <c r="G544" s="144"/>
      <c r="H544" s="146"/>
      <c r="I544" s="144"/>
      <c r="J544" s="144"/>
      <c r="K544" s="153"/>
      <c r="L544" s="144"/>
      <c r="M544" s="144"/>
    </row>
    <row r="545" spans="1:13">
      <c r="A545" s="560"/>
      <c r="B545" s="144"/>
      <c r="C545" s="144"/>
      <c r="D545" s="144"/>
      <c r="E545" s="146"/>
      <c r="F545" s="144"/>
      <c r="G545" s="144"/>
      <c r="H545" s="146"/>
      <c r="I545" s="144"/>
      <c r="J545" s="144"/>
      <c r="K545" s="153"/>
      <c r="L545" s="144"/>
      <c r="M545" s="144"/>
    </row>
    <row r="546" spans="1:13">
      <c r="A546" s="560"/>
      <c r="B546" s="144"/>
      <c r="C546" s="144"/>
      <c r="D546" s="144"/>
      <c r="E546" s="146"/>
      <c r="F546" s="144"/>
      <c r="G546" s="144"/>
      <c r="H546" s="146"/>
      <c r="I546" s="144"/>
      <c r="J546" s="144"/>
      <c r="K546" s="153"/>
      <c r="L546" s="144"/>
      <c r="M546" s="144"/>
    </row>
    <row r="547" spans="1:13">
      <c r="A547" s="560"/>
      <c r="B547" s="144"/>
      <c r="C547" s="144"/>
      <c r="D547" s="144"/>
      <c r="E547" s="146"/>
      <c r="F547" s="144"/>
      <c r="G547" s="144"/>
      <c r="H547" s="146"/>
      <c r="I547" s="144"/>
      <c r="J547" s="144"/>
      <c r="K547" s="153"/>
      <c r="L547" s="144"/>
      <c r="M547" s="144"/>
    </row>
    <row r="548" spans="1:13">
      <c r="A548" s="560"/>
      <c r="B548" s="144"/>
      <c r="C548" s="144"/>
      <c r="D548" s="144"/>
      <c r="E548" s="146"/>
      <c r="F548" s="144"/>
      <c r="G548" s="144"/>
      <c r="H548" s="146"/>
      <c r="I548" s="144"/>
      <c r="J548" s="144"/>
      <c r="K548" s="153"/>
      <c r="L548" s="144"/>
      <c r="M548" s="144"/>
    </row>
    <row r="549" spans="1:13">
      <c r="A549" s="560"/>
      <c r="B549" s="144"/>
      <c r="C549" s="144"/>
      <c r="D549" s="144"/>
      <c r="E549" s="146"/>
      <c r="F549" s="144"/>
      <c r="G549" s="144"/>
      <c r="H549" s="146"/>
      <c r="I549" s="144"/>
      <c r="J549" s="144"/>
      <c r="K549" s="153"/>
      <c r="L549" s="144"/>
      <c r="M549" s="144"/>
    </row>
    <row r="550" spans="1:13">
      <c r="A550" s="560"/>
      <c r="B550" s="144"/>
      <c r="C550" s="144"/>
      <c r="D550" s="144"/>
      <c r="E550" s="146"/>
      <c r="F550" s="144"/>
      <c r="G550" s="144"/>
      <c r="H550" s="146"/>
      <c r="I550" s="144"/>
      <c r="J550" s="144"/>
      <c r="K550" s="153"/>
      <c r="L550" s="144"/>
      <c r="M550" s="144"/>
    </row>
    <row r="551" spans="1:13">
      <c r="A551" s="560"/>
      <c r="B551" s="144"/>
      <c r="C551" s="144"/>
      <c r="D551" s="144"/>
      <c r="E551" s="146"/>
      <c r="F551" s="144"/>
      <c r="G551" s="144"/>
      <c r="H551" s="146"/>
      <c r="I551" s="144"/>
      <c r="J551" s="144"/>
      <c r="K551" s="153"/>
      <c r="L551" s="144"/>
      <c r="M551" s="144"/>
    </row>
    <row r="552" spans="1:13">
      <c r="A552" s="560"/>
      <c r="B552" s="144"/>
      <c r="C552" s="144"/>
      <c r="D552" s="144"/>
      <c r="E552" s="146"/>
      <c r="F552" s="144"/>
      <c r="G552" s="144"/>
      <c r="H552" s="146"/>
      <c r="I552" s="144"/>
      <c r="J552" s="144"/>
      <c r="K552" s="153"/>
      <c r="L552" s="144"/>
      <c r="M552" s="144"/>
    </row>
    <row r="553" spans="1:13">
      <c r="A553" s="560"/>
      <c r="B553" s="144"/>
      <c r="C553" s="144"/>
      <c r="D553" s="144"/>
      <c r="E553" s="146"/>
      <c r="F553" s="144"/>
      <c r="G553" s="144"/>
      <c r="H553" s="146"/>
      <c r="I553" s="144"/>
      <c r="J553" s="144"/>
      <c r="K553" s="153"/>
      <c r="L553" s="144"/>
      <c r="M553" s="144"/>
    </row>
    <row r="554" spans="1:13">
      <c r="A554" s="560"/>
      <c r="B554" s="144"/>
      <c r="C554" s="144"/>
      <c r="D554" s="144"/>
      <c r="E554" s="146"/>
      <c r="F554" s="144"/>
      <c r="G554" s="144"/>
      <c r="H554" s="146"/>
      <c r="I554" s="144"/>
      <c r="J554" s="144"/>
      <c r="K554" s="153"/>
      <c r="L554" s="144"/>
      <c r="M554" s="144"/>
    </row>
    <row r="555" spans="1:13">
      <c r="A555" s="560"/>
      <c r="B555" s="144"/>
      <c r="C555" s="144"/>
      <c r="D555" s="144"/>
      <c r="E555" s="146"/>
      <c r="F555" s="144"/>
      <c r="G555" s="144"/>
      <c r="H555" s="146"/>
      <c r="I555" s="144"/>
      <c r="J555" s="144"/>
      <c r="K555" s="153"/>
      <c r="L555" s="144"/>
      <c r="M555" s="144"/>
    </row>
    <row r="556" spans="1:13">
      <c r="A556" s="560"/>
      <c r="B556" s="144"/>
      <c r="C556" s="144"/>
      <c r="D556" s="144"/>
      <c r="E556" s="146"/>
      <c r="F556" s="144"/>
      <c r="G556" s="144"/>
      <c r="H556" s="146"/>
      <c r="I556" s="144"/>
      <c r="J556" s="144"/>
      <c r="K556" s="153"/>
      <c r="L556" s="144"/>
      <c r="M556" s="144"/>
    </row>
    <row r="557" spans="1:13">
      <c r="A557" s="560"/>
      <c r="B557" s="144"/>
      <c r="C557" s="144"/>
      <c r="D557" s="144"/>
      <c r="E557" s="146"/>
      <c r="F557" s="144"/>
      <c r="G557" s="144"/>
      <c r="H557" s="146"/>
      <c r="I557" s="144"/>
      <c r="J557" s="144"/>
      <c r="K557" s="153"/>
      <c r="L557" s="144"/>
      <c r="M557" s="144"/>
    </row>
    <row r="558" spans="1:13">
      <c r="A558" s="560"/>
      <c r="B558" s="144"/>
      <c r="C558" s="144"/>
      <c r="D558" s="144"/>
      <c r="E558" s="146"/>
      <c r="F558" s="144"/>
      <c r="G558" s="144"/>
      <c r="H558" s="146"/>
      <c r="I558" s="144"/>
      <c r="J558" s="144"/>
      <c r="K558" s="153"/>
      <c r="L558" s="144"/>
      <c r="M558" s="144"/>
    </row>
    <row r="559" spans="1:13">
      <c r="A559" s="560"/>
      <c r="B559" s="144"/>
      <c r="C559" s="144"/>
      <c r="D559" s="144"/>
      <c r="E559" s="146"/>
      <c r="F559" s="144"/>
      <c r="G559" s="144"/>
      <c r="H559" s="146"/>
      <c r="I559" s="144"/>
      <c r="J559" s="144"/>
      <c r="K559" s="153"/>
      <c r="L559" s="144"/>
      <c r="M559" s="144"/>
    </row>
    <row r="560" spans="1:13">
      <c r="A560" s="560"/>
      <c r="B560" s="144"/>
      <c r="C560" s="144"/>
      <c r="D560" s="144"/>
      <c r="E560" s="146"/>
      <c r="F560" s="144"/>
      <c r="G560" s="144"/>
      <c r="H560" s="146"/>
      <c r="I560" s="144"/>
      <c r="J560" s="144"/>
      <c r="K560" s="153"/>
      <c r="L560" s="144"/>
      <c r="M560" s="144"/>
    </row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protectedRanges>
    <protectedRange sqref="B96:B97 B23:B90" name="Intervalo2_1_1_1"/>
    <protectedRange sqref="D8 D5 D14" name="Intervalo2_1_1_1_1_1"/>
    <protectedRange sqref="B2:B22" name="Intervalo2_1_1_1_1_2_1"/>
    <protectedRange sqref="D6" name="Intervalo2_1_1_1_1_1_4"/>
    <protectedRange sqref="D7" name="Intervalo2_1_1_1_1_1_5"/>
    <protectedRange sqref="D31" name="Intervalo2_1_1_1_1_1_3_1_1"/>
  </protectedRanges>
  <autoFilter ref="A1:L566"/>
  <printOptions horizontalCentered="1" verticalCentered="1"/>
  <pageMargins left="0.25" right="0.25" top="0.75" bottom="0.75" header="0.3" footer="0.3"/>
  <pageSetup paperSize="9" scale="3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workbookViewId="0">
      <selection activeCell="H3" sqref="A1:H3"/>
    </sheetView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45" t="s">
        <v>390</v>
      </c>
      <c r="B1" s="45" t="s">
        <v>391</v>
      </c>
      <c r="C1" s="117" t="s">
        <v>732</v>
      </c>
      <c r="D1" s="117" t="s">
        <v>733</v>
      </c>
      <c r="E1" s="117" t="s">
        <v>734</v>
      </c>
      <c r="F1" s="117" t="s">
        <v>735</v>
      </c>
      <c r="G1" s="117" t="s">
        <v>736</v>
      </c>
      <c r="H1" s="117" t="s">
        <v>737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 spans="1:26">
      <c r="A2" s="118" t="s">
        <v>406</v>
      </c>
      <c r="B2" s="112" t="s">
        <v>407</v>
      </c>
      <c r="C2" s="66" t="s">
        <v>1059</v>
      </c>
      <c r="D2" s="116" t="s">
        <v>1057</v>
      </c>
      <c r="E2" s="119">
        <v>992456.73</v>
      </c>
      <c r="F2" s="120" t="s">
        <v>657</v>
      </c>
      <c r="G2" s="639" t="s">
        <v>1296</v>
      </c>
      <c r="H2" s="119">
        <v>992456.73</v>
      </c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.75" customHeight="1">
      <c r="A3" s="118" t="s">
        <v>406</v>
      </c>
      <c r="B3" s="112" t="s">
        <v>407</v>
      </c>
      <c r="C3" s="66" t="s">
        <v>1058</v>
      </c>
      <c r="D3" s="116" t="s">
        <v>1057</v>
      </c>
      <c r="E3" s="119">
        <v>170000</v>
      </c>
      <c r="F3" s="120" t="s">
        <v>657</v>
      </c>
      <c r="G3" s="639" t="s">
        <v>1296</v>
      </c>
      <c r="H3" s="119">
        <v>170000</v>
      </c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>
      <c r="A4" s="2"/>
      <c r="B4" s="2"/>
      <c r="C4" s="121"/>
      <c r="D4" s="121"/>
      <c r="E4" s="2"/>
      <c r="F4" s="121"/>
      <c r="G4" s="12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121"/>
      <c r="D5" s="121"/>
      <c r="E5" s="2"/>
      <c r="F5" s="121"/>
      <c r="G5" s="12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121"/>
      <c r="D6" s="121"/>
      <c r="E6" s="2"/>
      <c r="F6" s="121"/>
      <c r="G6" s="12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121"/>
      <c r="D7" s="121"/>
      <c r="E7" s="2"/>
      <c r="F7" s="121"/>
      <c r="G7" s="121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121"/>
      <c r="D8" s="121"/>
      <c r="E8" s="2"/>
      <c r="F8" s="121"/>
      <c r="G8" s="12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121"/>
      <c r="D9" s="121"/>
      <c r="E9" s="2"/>
      <c r="F9" s="121"/>
      <c r="G9" s="12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121"/>
      <c r="D10" s="121"/>
      <c r="E10" s="2"/>
      <c r="F10" s="121"/>
      <c r="G10" s="12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121"/>
      <c r="D11" s="121"/>
      <c r="E11" s="2"/>
      <c r="F11" s="121"/>
      <c r="G11" s="12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121"/>
      <c r="D12" s="121"/>
      <c r="E12" s="2"/>
      <c r="F12" s="121"/>
      <c r="G12" s="12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121"/>
      <c r="D13" s="121"/>
      <c r="E13" s="2"/>
      <c r="F13" s="121"/>
      <c r="G13" s="12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121"/>
      <c r="D14" s="121"/>
      <c r="E14" s="2"/>
      <c r="F14" s="121"/>
      <c r="G14" s="12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121"/>
      <c r="D15" s="121"/>
      <c r="E15" s="2"/>
      <c r="F15" s="121"/>
      <c r="G15" s="12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121"/>
      <c r="D16" s="121"/>
      <c r="E16" s="2"/>
      <c r="F16" s="121"/>
      <c r="G16" s="12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121"/>
      <c r="D17" s="121"/>
      <c r="E17" s="2"/>
      <c r="F17" s="121"/>
      <c r="G17" s="12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121"/>
      <c r="D18" s="121"/>
      <c r="E18" s="2"/>
      <c r="F18" s="121"/>
      <c r="G18" s="12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121"/>
      <c r="D19" s="121"/>
      <c r="E19" s="2"/>
      <c r="F19" s="121"/>
      <c r="G19" s="12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121"/>
      <c r="D20" s="121"/>
      <c r="E20" s="2"/>
      <c r="F20" s="121"/>
      <c r="G20" s="1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121"/>
      <c r="D21" s="121"/>
      <c r="E21" s="2"/>
      <c r="F21" s="121"/>
      <c r="G21" s="12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121"/>
      <c r="D22" s="121"/>
      <c r="E22" s="2"/>
      <c r="F22" s="121"/>
      <c r="G22" s="12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121"/>
      <c r="D23" s="121"/>
      <c r="E23" s="2"/>
      <c r="F23" s="121"/>
      <c r="G23" s="12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121"/>
      <c r="D24" s="121"/>
      <c r="E24" s="2"/>
      <c r="F24" s="121"/>
      <c r="G24" s="12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121"/>
      <c r="D25" s="121"/>
      <c r="E25" s="2"/>
      <c r="F25" s="121"/>
      <c r="G25" s="12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121"/>
      <c r="D26" s="121"/>
      <c r="E26" s="2"/>
      <c r="F26" s="121"/>
      <c r="G26" s="12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121"/>
      <c r="D27" s="121"/>
      <c r="E27" s="2"/>
      <c r="F27" s="121"/>
      <c r="G27" s="12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121"/>
      <c r="D28" s="121"/>
      <c r="E28" s="2"/>
      <c r="F28" s="121"/>
      <c r="G28" s="12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121"/>
      <c r="D29" s="121"/>
      <c r="E29" s="2"/>
      <c r="F29" s="121"/>
      <c r="G29" s="12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ht="15.75" customHeight="1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ht="15.75" customHeigh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ht="15.75" customHeight="1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ht="15.75" customHeight="1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ht="15.75" customHeigh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ht="15.75" customHeight="1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5.75" customHeight="1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5.75" customHeigh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5.75" customHeight="1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5.75" customHeight="1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5.75" customHeigh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5.75" customHeight="1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5.75" customHeight="1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5.75" customHeigh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5.75" customHeight="1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5.75" customHeight="1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5.75" customHeigh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5.75" customHeight="1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5.75" customHeight="1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5.75" customHeigh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5.75" customHeight="1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5.75" customHeight="1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5.75" customHeigh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5.75" customHeight="1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5.75" customHeight="1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5.75" customHeigh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5.75" customHeight="1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5.75" customHeight="1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5.75" customHeigh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5.75" customHeight="1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5.75" customHeight="1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5.75" customHeigh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5.75" customHeight="1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5.75" customHeight="1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5.75" customHeigh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5.75" customHeight="1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5.75" customHeight="1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5.75" customHeigh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5.75" customHeight="1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5.75" customHeight="1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5.75" customHeigh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5.75" customHeight="1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5.75" customHeight="1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5.75" customHeigh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5.75" customHeight="1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5.75" customHeight="1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5.75" customHeigh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5.75" customHeight="1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5.75" customHeight="1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5.75" customHeigh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5.75" customHeight="1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5.75" customHeight="1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5.75" customHeigh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5.75" customHeight="1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5.75" customHeight="1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5.75" customHeigh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5.75" customHeight="1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5.75" customHeight="1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5.75" customHeigh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5.75" customHeight="1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5.75" customHeight="1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5.75" customHeigh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5.75" customHeight="1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5.75" customHeight="1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5.75" customHeigh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5.75" customHeight="1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5.75" customHeight="1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5.75" customHeigh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5.75" customHeight="1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5.75" customHeight="1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5.75" customHeigh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5.75" customHeight="1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5.75" customHeight="1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5.75" customHeigh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5.75" customHeight="1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5.75" customHeight="1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5.75" customHeigh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5.75" customHeight="1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5.75" customHeight="1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5.75" customHeigh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5.75" customHeight="1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5.75" customHeight="1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5.75" customHeigh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5.75" customHeight="1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5.75" customHeight="1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5.75" customHeight="1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5.75" customHeight="1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5.75" customHeight="1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5.75" customHeight="1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5.75" customHeight="1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5.75" customHeight="1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5.75" customHeight="1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5.75" customHeight="1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5.75" customHeight="1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5.75" customHeight="1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5.75" customHeight="1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5.75" customHeight="1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5.75" customHeight="1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5.75" customHeight="1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5.75" customHeight="1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5.75" customHeight="1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5.75" customHeight="1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5.75" customHeight="1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5.75" customHeight="1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5.75" customHeight="1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5.75" customHeight="1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5.75" customHeight="1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5.75" customHeight="1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5.75" customHeight="1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5.75" customHeight="1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5.75" customHeight="1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5.75" customHeight="1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5.75" customHeight="1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5.75" customHeight="1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5.75" customHeight="1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5.75" customHeight="1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5.75" customHeight="1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5.75" customHeight="1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5.75" customHeight="1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5.75" customHeight="1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5.75" customHeight="1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5.75" customHeight="1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5.75" customHeight="1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5.75" customHeight="1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5.75" customHeight="1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5.75" customHeight="1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5.75" customHeight="1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5.75" customHeight="1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5.75" customHeight="1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5.75" customHeight="1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5.75" customHeight="1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5.75" customHeight="1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5.75" customHeight="1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5.75" customHeight="1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5.75" customHeight="1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5.75" customHeight="1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5.75" customHeight="1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5.75" customHeight="1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5.75" customHeight="1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5.75" customHeight="1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5.75" customHeight="1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5.75" customHeight="1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5.75" customHeight="1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5.75" customHeight="1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5.75" customHeight="1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5.75" customHeight="1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5.75" customHeight="1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5.75" customHeight="1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5.75" customHeigh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5.75" customHeight="1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5.75" customHeight="1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5.75" customHeigh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5.75" customHeight="1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5.75" customHeight="1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5.75" customHeigh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5.75" customHeight="1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5.75" customHeight="1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5.75" customHeigh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5.75" customHeight="1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5.75" customHeight="1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5.75" customHeigh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5.75" customHeight="1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5.75" customHeight="1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5.75" customHeigh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5.75" customHeight="1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5.75" customHeight="1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5.75" customHeigh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5.75" customHeight="1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5.75" customHeight="1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5.75" customHeigh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5.75" customHeight="1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5.75" customHeight="1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5.75" customHeigh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5.75" customHeight="1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5.75" customHeight="1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5.75" customHeigh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5.75" customHeight="1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5.75" customHeight="1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5.75" customHeigh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5.75" customHeight="1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5.75" customHeight="1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5.75" customHeigh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5.75" customHeight="1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5.75" customHeight="1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5.75" customHeigh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5.75" customHeight="1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5.75" customHeight="1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5.75" customHeigh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5.75" customHeight="1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5.75" customHeight="1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5.75" customHeigh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5.75" customHeight="1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5.75" customHeight="1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5.75" customHeigh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5.75" customHeight="1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5.75" customHeight="1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5.75" customHeigh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5.75" customHeight="1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5.75" customHeight="1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5.75" customHeigh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5.75" customHeight="1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5.75" customHeight="1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5.75" customHeigh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5.75" customHeight="1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5.75" customHeight="1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5.75" customHeigh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5.75" customHeight="1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5.75" customHeight="1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5.75" customHeigh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5.75" customHeight="1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5.75" customHeight="1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5.75" customHeigh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5.75" customHeight="1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5.75" customHeight="1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5.75" customHeigh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5.75" customHeight="1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5.75" customHeight="1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5.75" customHeigh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5.75" customHeight="1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5.75" customHeight="1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5.75" customHeigh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5.75" customHeight="1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5.75" customHeight="1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5.75" customHeigh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5.75" customHeight="1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5.75" customHeight="1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5.75" customHeigh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5.75" customHeight="1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5.75" customHeight="1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5.75" customHeigh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5.75" customHeight="1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5.75" customHeight="1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5.75" customHeigh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5.75" customHeight="1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5.75" customHeight="1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5.75" customHeigh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5.75" customHeight="1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5.75" customHeight="1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5.75" customHeigh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5.75" customHeight="1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5.75" customHeight="1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5.75" customHeigh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5.75" customHeight="1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5.75" customHeight="1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5.75" customHeigh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5.75" customHeight="1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5.75" customHeight="1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5.75" customHeigh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5.75" customHeight="1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5.75" customHeight="1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5.75" customHeigh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5.75" customHeight="1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5.75" customHeight="1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5.75" customHeigh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5.75" customHeight="1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5.75" customHeight="1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5.75" customHeigh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5.75" customHeight="1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5.75" customHeight="1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5.75" customHeigh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5.75" customHeight="1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5.75" customHeight="1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5.75" customHeigh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5.75" customHeight="1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5.75" customHeight="1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5.75" customHeigh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5.75" customHeight="1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5.75" customHeight="1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5.75" customHeigh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5.75" customHeight="1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5.75" customHeight="1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5.75" customHeigh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5.75" customHeight="1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5.75" customHeight="1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5.75" customHeigh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5.75" customHeight="1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5.75" customHeight="1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5.75" customHeigh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5.75" customHeight="1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5.75" customHeight="1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5.75" customHeigh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5.75" customHeight="1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5.75" customHeight="1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5.75" customHeigh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5.75" customHeight="1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5.75" customHeight="1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5.75" customHeigh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5.75" customHeight="1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5.75" customHeight="1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5.75" customHeigh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5.75" customHeight="1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5.75" customHeight="1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5.75" customHeigh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5.75" customHeight="1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5.75" customHeight="1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5.75" customHeigh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5.75" customHeight="1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5.75" customHeight="1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5.75" customHeigh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5.75" customHeight="1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5.75" customHeight="1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5.75" customHeigh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5.75" customHeight="1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5.75" customHeight="1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5.75" customHeigh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5.75" customHeight="1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5.75" customHeight="1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5.75" customHeigh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5.75" customHeight="1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5.75" customHeight="1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5.75" customHeigh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5.75" customHeight="1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5.75" customHeight="1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5.75" customHeigh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5.75" customHeight="1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5.75" customHeight="1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5.75" customHeigh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5.75" customHeight="1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5.75" customHeight="1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5.75" customHeigh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5.75" customHeight="1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5.75" customHeight="1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5.75" customHeigh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5.75" customHeight="1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5.75" customHeight="1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5.75" customHeigh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5.75" customHeight="1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5.75" customHeight="1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5.75" customHeigh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5.75" customHeight="1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5.75" customHeight="1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5.75" customHeigh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5.75" customHeight="1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5.75" customHeight="1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5.75" customHeigh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5.75" customHeight="1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5.75" customHeight="1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5.75" customHeigh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5.75" customHeight="1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5.75" customHeight="1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5.75" customHeigh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5.75" customHeight="1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5.75" customHeight="1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5.75" customHeigh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5.75" customHeight="1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5.75" customHeight="1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5.75" customHeigh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5.75" customHeight="1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5.75" customHeight="1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5.75" customHeigh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5.75" customHeight="1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5.75" customHeight="1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5.75" customHeigh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5.75" customHeight="1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5.75" customHeight="1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5.75" customHeigh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5.75" customHeight="1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5.75" customHeight="1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5.75" customHeigh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5.75" customHeight="1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5.75" customHeight="1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5.75" customHeigh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5.75" customHeight="1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5.75" customHeight="1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5.75" customHeigh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5.75" customHeight="1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5.75" customHeight="1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5.75" customHeigh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5.75" customHeight="1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5.75" customHeight="1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5.75" customHeigh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5.75" customHeight="1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5.75" customHeight="1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5.75" customHeigh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5.75" customHeight="1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5.75" customHeight="1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5.75" customHeigh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5.75" customHeight="1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5.75" customHeight="1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5.75" customHeigh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5.75" customHeight="1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5.75" customHeight="1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5.75" customHeigh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5.75" customHeight="1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5.75" customHeight="1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5.75" customHeigh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5.75" customHeight="1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5.75" customHeight="1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5.75" customHeigh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5.75" customHeight="1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5.75" customHeight="1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5.75" customHeigh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5.75" customHeight="1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5.75" customHeight="1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5.75" customHeigh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5.75" customHeight="1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5.75" customHeight="1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5.75" customHeigh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5.75" customHeight="1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5.75" customHeight="1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5.75" customHeigh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5.75" customHeight="1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5.75" customHeight="1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5.75" customHeigh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5.75" customHeight="1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5.75" customHeight="1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5.75" customHeigh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5.75" customHeight="1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5.75" customHeight="1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5.75" customHeigh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5.75" customHeight="1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5.75" customHeight="1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5.75" customHeigh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5.75" customHeight="1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5.75" customHeight="1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5.75" customHeigh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5.75" customHeight="1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5.75" customHeight="1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5.75" customHeigh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5.75" customHeight="1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5.75" customHeight="1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5.75" customHeigh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5.75" customHeight="1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5.75" customHeight="1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5.75" customHeigh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5.75" customHeight="1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5.75" customHeight="1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5.75" customHeigh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5.75" customHeight="1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5.75" customHeight="1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5.75" customHeigh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5.75" customHeight="1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5.75" customHeight="1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5.75" customHeigh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5.75" customHeight="1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5.75" customHeight="1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5.75" customHeigh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5.75" customHeight="1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5.75" customHeight="1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5.75" customHeigh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5.75" customHeight="1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5.75" customHeight="1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5.75" customHeigh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5.75" customHeight="1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5.75" customHeight="1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5.75" customHeigh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5.75" customHeight="1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5.75" customHeight="1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5.75" customHeigh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5.75" customHeight="1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5.75" customHeight="1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5.75" customHeigh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5.75" customHeight="1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5.75" customHeight="1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5.75" customHeigh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5.75" customHeight="1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5.75" customHeight="1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5.75" customHeigh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5.75" customHeight="1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5.75" customHeight="1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5.75" customHeigh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5.75" customHeight="1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5.75" customHeight="1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5.75" customHeigh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5.75" customHeight="1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5.75" customHeight="1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5.75" customHeigh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5.75" customHeight="1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5.75" customHeight="1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5.75" customHeigh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5.75" customHeight="1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5.75" customHeight="1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5.75" customHeigh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5.75" customHeight="1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5.75" customHeight="1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5.75" customHeigh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5.75" customHeight="1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5.75" customHeight="1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5.75" customHeigh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5.75" customHeight="1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5.75" customHeight="1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5.75" customHeigh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5.75" customHeight="1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5.75" customHeight="1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5.75" customHeigh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5.75" customHeight="1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5.75" customHeight="1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5.75" customHeigh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5.75" customHeight="1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5.75" customHeight="1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5.75" customHeigh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5.75" customHeight="1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5.75" customHeight="1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5.75" customHeigh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5.75" customHeight="1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5.75" customHeight="1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5.75" customHeigh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5.75" customHeight="1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5.75" customHeight="1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5.75" customHeigh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5.75" customHeight="1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5.75" customHeight="1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5.75" customHeigh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5.75" customHeight="1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5.75" customHeight="1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5.75" customHeigh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5.75" customHeight="1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5.75" customHeight="1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5.75" customHeigh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5.75" customHeight="1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5.75" customHeight="1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5.75" customHeigh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5.75" customHeight="1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5.75" customHeight="1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5.75" customHeigh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5.75" customHeight="1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5.75" customHeight="1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5.75" customHeigh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5.75" customHeight="1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5.75" customHeight="1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5.75" customHeigh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5.75" customHeight="1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5.75" customHeight="1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5.75" customHeigh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5.75" customHeight="1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5.75" customHeight="1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5.75" customHeigh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5.75" customHeight="1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5.75" customHeight="1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5.75" customHeigh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5.75" customHeight="1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5.75" customHeight="1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5.75" customHeigh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5.75" customHeight="1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5.75" customHeight="1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5.75" customHeigh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5.75" customHeight="1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5.75" customHeight="1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5.75" customHeigh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5.75" customHeight="1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5.75" customHeight="1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5.75" customHeigh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5.75" customHeight="1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5.75" customHeight="1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5.75" customHeigh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5.75" customHeight="1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5.75" customHeight="1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5.75" customHeigh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5.75" customHeight="1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5.75" customHeight="1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5.75" customHeigh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5.75" customHeight="1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5.75" customHeight="1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5.75" customHeigh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5.75" customHeight="1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5.75" customHeight="1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5.75" customHeigh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5.75" customHeight="1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5.75" customHeight="1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5.75" customHeigh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5.75" customHeight="1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5.75" customHeight="1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5.75" customHeigh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5.75" customHeight="1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5.75" customHeight="1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5.75" customHeigh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5.75" customHeight="1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5.75" customHeight="1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5.75" customHeigh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5.75" customHeight="1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5.75" customHeight="1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5.75" customHeigh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5.75" customHeight="1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5.75" customHeight="1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5.75" customHeigh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5.75" customHeight="1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5.75" customHeight="1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5.75" customHeigh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5.75" customHeight="1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5.75" customHeight="1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5.75" customHeigh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5.75" customHeight="1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5.75" customHeight="1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5.75" customHeigh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5.75" customHeight="1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5.75" customHeight="1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5.75" customHeigh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5.75" customHeight="1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5.75" customHeight="1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5.75" customHeigh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5.75" customHeight="1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5.75" customHeight="1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5.75" customHeigh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5.75" customHeight="1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5.75" customHeight="1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5.75" customHeigh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5.75" customHeight="1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5.75" customHeight="1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5.75" customHeigh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5.75" customHeight="1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5.75" customHeight="1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5.75" customHeigh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5.75" customHeight="1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5.75" customHeight="1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5.75" customHeigh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5.75" customHeight="1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5.75" customHeight="1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5.75" customHeigh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5.75" customHeight="1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5.75" customHeight="1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5.75" customHeigh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5.75" customHeight="1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5.75" customHeight="1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5.75" customHeigh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5.75" customHeight="1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5.75" customHeight="1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5.75" customHeigh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5.75" customHeight="1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5.75" customHeight="1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5.75" customHeigh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5.75" customHeight="1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5.75" customHeight="1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5.75" customHeigh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5.75" customHeight="1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5.75" customHeight="1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5.75" customHeigh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5.75" customHeight="1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5.75" customHeight="1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5.75" customHeigh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5.75" customHeight="1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5.75" customHeight="1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5.75" customHeigh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5.75" customHeight="1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5.75" customHeight="1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5.75" customHeigh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5.75" customHeight="1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5.75" customHeight="1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5.75" customHeigh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5.75" customHeight="1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5.75" customHeight="1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5.75" customHeigh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5.75" customHeight="1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5.75" customHeight="1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5.75" customHeigh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5.75" customHeight="1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5.75" customHeight="1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5.75" customHeigh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5.75" customHeight="1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5.75" customHeight="1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5.75" customHeigh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5.75" customHeight="1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5.75" customHeight="1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5.75" customHeigh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5.75" customHeight="1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5.75" customHeight="1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5.75" customHeigh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5.75" customHeight="1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5.75" customHeight="1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5.75" customHeigh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5.75" customHeight="1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5.75" customHeight="1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5.75" customHeigh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5.75" customHeight="1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5.75" customHeight="1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5.75" customHeigh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5.75" customHeight="1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5.75" customHeight="1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5.75" customHeigh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5.75" customHeight="1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5.75" customHeight="1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5.75" customHeigh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5.75" customHeight="1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5.75" customHeight="1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5.75" customHeigh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5.75" customHeight="1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5.75" customHeight="1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5.75" customHeigh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5.75" customHeight="1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5.75" customHeight="1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5.75" customHeigh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5.75" customHeight="1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5.75" customHeight="1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5.75" customHeigh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5.75" customHeight="1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5.75" customHeight="1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5.75" customHeigh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5.75" customHeight="1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5.75" customHeight="1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5.75" customHeigh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5.75" customHeight="1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5.75" customHeight="1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5.75" customHeigh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5.75" customHeight="1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5.75" customHeight="1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5.75" customHeigh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5.75" customHeight="1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5.75" customHeight="1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5.75" customHeigh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5.75" customHeight="1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5.75" customHeight="1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5.75" customHeigh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5.75" customHeight="1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5.75" customHeight="1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5.75" customHeigh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5.75" customHeight="1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5.75" customHeight="1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5.75" customHeigh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5.75" customHeight="1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5.75" customHeight="1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5.75" customHeigh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5.75" customHeight="1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5.75" customHeight="1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5.75" customHeigh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5.75" customHeight="1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5.75" customHeight="1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5.75" customHeigh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5.75" customHeight="1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5.75" customHeight="1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5.75" customHeigh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5.75" customHeight="1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5.75" customHeight="1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5.75" customHeigh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5.75" customHeight="1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5.75" customHeight="1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5.75" customHeigh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5.75" customHeight="1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5.75" customHeight="1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5.75" customHeigh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5.75" customHeight="1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5.75" customHeight="1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5.75" customHeigh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5.75" customHeight="1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5.75" customHeight="1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5.75" customHeigh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5.75" customHeight="1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5.75" customHeight="1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5.75" customHeigh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5.75" customHeight="1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5.75" customHeight="1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5.75" customHeigh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5.75" customHeight="1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5.75" customHeight="1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5.75" customHeigh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5.75" customHeight="1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5.75" customHeight="1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5.75" customHeigh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5.75" customHeight="1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5.75" customHeight="1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5.75" customHeigh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5.75" customHeight="1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5.75" customHeight="1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5.75" customHeigh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5.75" customHeight="1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5.75" customHeight="1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5.75" customHeigh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5.75" customHeight="1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5.75" customHeight="1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5.75" customHeigh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5.75" customHeight="1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5.75" customHeight="1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5.75" customHeight="1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5.75" customHeight="1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5.75" customHeight="1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5.75" customHeight="1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5.75" customHeight="1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5.75" customHeight="1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5.75" customHeight="1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5.75" customHeight="1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5.75" customHeight="1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5.75" customHeight="1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5.75" customHeight="1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5.75" customHeight="1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5.75" customHeight="1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5.75" customHeight="1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5.75" customHeight="1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5.75" customHeight="1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5.75" customHeight="1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5.75" customHeight="1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5.75" customHeight="1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5.75" customHeight="1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5.75" customHeight="1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5.75" customHeight="1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5.75" customHeight="1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5.75" customHeight="1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5.75" customHeight="1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5.75" customHeight="1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5.75" customHeight="1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5.75" customHeight="1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5.75" customHeight="1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5.75" customHeight="1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5.75" customHeight="1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5.75" customHeight="1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5.75" customHeight="1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5.75" customHeight="1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5.75" customHeight="1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5.75" customHeight="1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5.75" customHeight="1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5.75" customHeight="1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5.75" customHeight="1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5.75" customHeight="1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5.75" customHeight="1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5.75" customHeight="1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5.75" customHeight="1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5.75" customHeight="1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5.75" customHeight="1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5.75" customHeight="1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5.75" customHeight="1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5.75" customHeight="1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5.75" customHeight="1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5.75" customHeight="1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5.75" customHeight="1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5.75" customHeight="1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5.75" customHeight="1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5.75" customHeight="1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5.75" customHeight="1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5.75" customHeight="1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5.75" customHeight="1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5.75" customHeight="1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5.75" customHeight="1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5.75" customHeight="1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5.75" customHeight="1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5.75" customHeight="1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5.75" customHeight="1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5.75" customHeight="1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5.75" customHeight="1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5.75" customHeight="1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5.75" customHeight="1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5.75" customHeight="1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5.75" customHeight="1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5.75" customHeight="1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5.75" customHeight="1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5.75" customHeight="1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5.75" customHeight="1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5.75" customHeight="1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5.75" customHeight="1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5.75" customHeight="1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5.75" customHeight="1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5.75" customHeight="1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5.75" customHeight="1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5.75" customHeight="1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5.75" customHeight="1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5.75" customHeight="1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5.75" customHeight="1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5.75" customHeight="1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5.75" customHeight="1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5.75" customHeight="1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5.75" customHeight="1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5.75" customHeight="1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5.75" customHeight="1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5.75" customHeight="1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5.75" customHeight="1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5.75" customHeight="1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5.75" customHeight="1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5.75" customHeight="1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5.75" customHeight="1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5.75" customHeight="1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5.75" customHeight="1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5.75" customHeight="1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5.75" customHeight="1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5.75" customHeight="1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5.75" customHeight="1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5.75" customHeight="1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5.75" customHeight="1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5.75" customHeight="1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5.75" customHeight="1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5.75" customHeight="1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5.75" customHeight="1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5.75" customHeight="1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5.75" customHeight="1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5.75" customHeight="1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5.75" customHeight="1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5.75" customHeight="1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5.75" customHeight="1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5.75" customHeight="1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5.75" customHeight="1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5.75" customHeight="1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5.75" customHeight="1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5.75" customHeight="1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5.75" customHeight="1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5.75" customHeight="1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5.75" customHeight="1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5.75" customHeight="1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5.75" customHeight="1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5.75" customHeight="1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5.75" customHeight="1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5.75" customHeight="1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3" sqref="A3"/>
    </sheetView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45" t="s">
        <v>390</v>
      </c>
      <c r="B1" s="45" t="s">
        <v>391</v>
      </c>
      <c r="C1" s="117" t="s">
        <v>738</v>
      </c>
      <c r="D1" s="117" t="s">
        <v>739</v>
      </c>
      <c r="E1" s="117" t="s">
        <v>740</v>
      </c>
      <c r="F1" s="117" t="s">
        <v>741</v>
      </c>
      <c r="G1" s="117" t="s">
        <v>630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 spans="1:26">
      <c r="A2" s="118" t="s">
        <v>406</v>
      </c>
      <c r="B2" s="112" t="s">
        <v>407</v>
      </c>
      <c r="C2" s="122">
        <v>32312124000107</v>
      </c>
      <c r="D2" s="123" t="s">
        <v>742</v>
      </c>
      <c r="E2" s="123" t="s">
        <v>743</v>
      </c>
      <c r="F2" s="114" t="s">
        <v>1056</v>
      </c>
      <c r="G2" s="82">
        <v>6710.38</v>
      </c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>
      <c r="A3" s="118" t="s">
        <v>406</v>
      </c>
      <c r="B3" s="112" t="s">
        <v>407</v>
      </c>
      <c r="C3" s="122">
        <v>32312124000107</v>
      </c>
      <c r="D3" s="123" t="s">
        <v>742</v>
      </c>
      <c r="E3" s="123" t="s">
        <v>743</v>
      </c>
      <c r="F3" s="114" t="s">
        <v>1056</v>
      </c>
      <c r="G3" s="82">
        <v>1.72</v>
      </c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.75">
      <c r="A4" s="124"/>
      <c r="B4" s="113"/>
      <c r="C4" s="125"/>
      <c r="D4" s="126"/>
      <c r="E4" s="125"/>
      <c r="F4" s="125"/>
      <c r="G4" s="127">
        <v>0</v>
      </c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.75">
      <c r="A5" s="124"/>
      <c r="B5" s="113"/>
      <c r="C5" s="125"/>
      <c r="D5" s="128"/>
      <c r="E5" s="125"/>
      <c r="F5" s="125"/>
      <c r="G5" s="127">
        <v>0</v>
      </c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.75">
      <c r="A6" s="124"/>
      <c r="B6" s="113"/>
      <c r="C6" s="125"/>
      <c r="D6" s="128"/>
      <c r="E6" s="125"/>
      <c r="F6" s="125"/>
      <c r="G6" s="127">
        <v>0</v>
      </c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.75">
      <c r="A7" s="124"/>
      <c r="B7" s="113"/>
      <c r="C7" s="125"/>
      <c r="D7" s="128"/>
      <c r="E7" s="125"/>
      <c r="F7" s="125"/>
      <c r="G7" s="127">
        <v>0</v>
      </c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.75">
      <c r="A8" s="124"/>
      <c r="B8" s="113"/>
      <c r="C8" s="125"/>
      <c r="D8" s="128"/>
      <c r="E8" s="125"/>
      <c r="F8" s="125"/>
      <c r="G8" s="127">
        <v>0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5.75" customHeight="1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5.75" customHeigh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5.75" customHeight="1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5.75" customHeight="1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5.75" customHeigh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5.75" customHeight="1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5.75" customHeight="1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5.75" customHeigh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5.75" customHeight="1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5.75" customHeight="1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5.75" customHeigh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5.75" customHeight="1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5.75" customHeight="1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5.75" customHeigh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5.75" customHeight="1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5.75" customHeight="1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5.75" customHeigh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5.75" customHeight="1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5.75" customHeight="1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5.75" customHeigh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5.75" customHeight="1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5.75" customHeight="1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5.75" customHeigh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5.75" customHeight="1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5.75" customHeight="1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5.75" customHeigh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5.75" customHeight="1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5.75" customHeight="1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5.75" customHeigh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5.75" customHeight="1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5.75" customHeight="1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5.75" customHeigh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5.75" customHeight="1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5.75" customHeight="1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5.75" customHeigh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5.75" customHeight="1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5.75" customHeight="1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5.75" customHeigh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5.75" customHeight="1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5.75" customHeight="1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5.75" customHeigh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5.75" customHeight="1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5.75" customHeight="1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5.75" customHeigh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5.75" customHeight="1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5.75" customHeight="1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5.75" customHeigh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5.75" customHeight="1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5.75" customHeight="1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5.75" customHeigh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5.75" customHeight="1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5.75" customHeight="1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5.75" customHeigh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5.75" customHeight="1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5.75" customHeight="1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5.75" customHeigh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5.75" customHeight="1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5.75" customHeight="1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5.75" customHeigh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5.75" customHeight="1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5.75" customHeight="1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5.75" customHeigh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5.75" customHeight="1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5.75" customHeight="1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5.75" customHeigh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5.75" customHeight="1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5.75" customHeight="1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5.75" customHeigh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5.75" customHeight="1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5.75" customHeight="1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5.75" customHeigh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5.75" customHeight="1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5.75" customHeight="1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5.75" customHeigh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5.75" customHeight="1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5.75" customHeight="1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5.75" customHeigh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5.75" customHeight="1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5.75" customHeight="1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5.75" customHeight="1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5.75" customHeight="1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5.75" customHeight="1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5.75" customHeight="1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5.75" customHeight="1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5.75" customHeight="1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5.75" customHeight="1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5.75" customHeight="1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5.75" customHeight="1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5.75" customHeight="1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5.75" customHeight="1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5.75" customHeight="1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5.75" customHeight="1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5.75" customHeight="1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5.75" customHeight="1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5.75" customHeight="1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5.75" customHeight="1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5.75" customHeight="1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5.75" customHeight="1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5.75" customHeight="1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5.75" customHeight="1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5.75" customHeight="1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5.75" customHeight="1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5.75" customHeight="1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5.75" customHeight="1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5.75" customHeight="1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5.75" customHeight="1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5.75" customHeight="1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5.75" customHeight="1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5.75" customHeight="1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5.75" customHeight="1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5.75" customHeight="1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5.75" customHeight="1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5.75" customHeight="1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5.75" customHeight="1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5.75" customHeight="1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5.75" customHeight="1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5.75" customHeight="1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5.75" customHeight="1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5.75" customHeight="1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5.75" customHeight="1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5.75" customHeight="1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5.75" customHeight="1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5.75" customHeight="1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5.75" customHeight="1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5.75" customHeight="1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5.75" customHeight="1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5.75" customHeight="1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5.75" customHeight="1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5.75" customHeight="1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5.75" customHeight="1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5.75" customHeight="1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5.75" customHeight="1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5.75" customHeight="1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5.75" customHeight="1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5.75" customHeight="1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5.75" customHeight="1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5.75" customHeight="1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5.75" customHeight="1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5.75" customHeight="1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5.75" customHeight="1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5.75" customHeight="1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5.75" customHeight="1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5.75" customHeigh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5.75" customHeight="1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5.75" customHeight="1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5.75" customHeigh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5.75" customHeight="1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5.75" customHeight="1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5.75" customHeigh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5.75" customHeight="1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5.75" customHeight="1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5.75" customHeigh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5.75" customHeight="1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5.75" customHeight="1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5.75" customHeigh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5.75" customHeight="1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5.75" customHeight="1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5.75" customHeigh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5.75" customHeight="1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5.75" customHeight="1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5.75" customHeigh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5.75" customHeight="1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5.75" customHeight="1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5.75" customHeigh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5.75" customHeight="1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5.75" customHeight="1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5.75" customHeigh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5.75" customHeight="1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5.75" customHeight="1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5.75" customHeigh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5.75" customHeight="1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5.75" customHeight="1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5.75" customHeigh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5.75" customHeight="1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5.75" customHeight="1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5.75" customHeigh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5.75" customHeight="1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5.75" customHeight="1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5.75" customHeigh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5.75" customHeight="1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5.75" customHeight="1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5.75" customHeigh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5.75" customHeight="1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5.75" customHeight="1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5.75" customHeigh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5.75" customHeight="1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5.75" customHeight="1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5.75" customHeigh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5.75" customHeight="1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5.75" customHeight="1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5.75" customHeigh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5.75" customHeight="1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5.75" customHeight="1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5.75" customHeigh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5.75" customHeight="1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5.75" customHeight="1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5.75" customHeigh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5.75" customHeight="1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5.75" customHeight="1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5.75" customHeigh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5.75" customHeight="1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5.75" customHeight="1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5.75" customHeigh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5.75" customHeight="1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5.75" customHeight="1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5.75" customHeigh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5.75" customHeight="1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5.75" customHeight="1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5.75" customHeigh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5.75" customHeight="1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5.75" customHeight="1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5.75" customHeigh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5.75" customHeight="1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5.75" customHeight="1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5.75" customHeigh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5.75" customHeight="1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5.75" customHeight="1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5.75" customHeigh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5.75" customHeight="1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5.75" customHeight="1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5.75" customHeigh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5.75" customHeight="1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5.75" customHeight="1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5.75" customHeigh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5.75" customHeight="1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5.75" customHeight="1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5.75" customHeigh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5.75" customHeight="1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5.75" customHeight="1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5.75" customHeigh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5.75" customHeight="1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5.75" customHeight="1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5.75" customHeigh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5.75" customHeight="1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5.75" customHeight="1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5.75" customHeigh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5.75" customHeight="1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5.75" customHeight="1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5.75" customHeigh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5.75" customHeight="1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5.75" customHeight="1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5.75" customHeigh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5.75" customHeight="1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5.75" customHeight="1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5.75" customHeigh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5.75" customHeight="1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5.75" customHeight="1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5.75" customHeigh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5.75" customHeight="1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5.75" customHeight="1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5.75" customHeigh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5.75" customHeight="1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5.75" customHeight="1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5.75" customHeigh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5.75" customHeight="1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5.75" customHeight="1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5.75" customHeigh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5.75" customHeight="1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5.75" customHeight="1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5.75" customHeigh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5.75" customHeight="1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5.75" customHeight="1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5.75" customHeigh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5.75" customHeight="1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5.75" customHeight="1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5.75" customHeigh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5.75" customHeight="1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5.75" customHeight="1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5.75" customHeigh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5.75" customHeight="1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5.75" customHeight="1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5.75" customHeigh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5.75" customHeight="1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5.75" customHeight="1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5.75" customHeigh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5.75" customHeight="1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5.75" customHeight="1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5.75" customHeigh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5.75" customHeight="1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5.75" customHeight="1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5.75" customHeigh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5.75" customHeight="1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5.75" customHeight="1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5.75" customHeigh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5.75" customHeight="1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5.75" customHeight="1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5.75" customHeigh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5.75" customHeight="1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5.75" customHeight="1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5.75" customHeigh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5.75" customHeight="1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5.75" customHeight="1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5.75" customHeigh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5.75" customHeight="1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5.75" customHeight="1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5.75" customHeigh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5.75" customHeight="1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5.75" customHeight="1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5.75" customHeigh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5.75" customHeight="1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5.75" customHeight="1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5.75" customHeigh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5.75" customHeight="1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5.75" customHeight="1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5.75" customHeigh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5.75" customHeight="1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5.75" customHeight="1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5.75" customHeigh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5.75" customHeight="1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5.75" customHeight="1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5.75" customHeigh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5.75" customHeight="1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5.75" customHeight="1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5.75" customHeigh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5.75" customHeight="1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5.75" customHeight="1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5.75" customHeigh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5.75" customHeight="1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5.75" customHeight="1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5.75" customHeigh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5.75" customHeight="1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5.75" customHeight="1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5.75" customHeigh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5.75" customHeight="1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5.75" customHeight="1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5.75" customHeigh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5.75" customHeight="1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5.75" customHeight="1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5.75" customHeigh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5.75" customHeight="1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5.75" customHeight="1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5.75" customHeigh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5.75" customHeight="1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5.75" customHeight="1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5.75" customHeigh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5.75" customHeight="1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5.75" customHeight="1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5.75" customHeigh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5.75" customHeight="1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5.75" customHeight="1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5.75" customHeigh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5.75" customHeight="1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5.75" customHeight="1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5.75" customHeigh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5.75" customHeight="1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5.75" customHeight="1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5.75" customHeigh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5.75" customHeight="1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5.75" customHeight="1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5.75" customHeigh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5.75" customHeight="1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5.75" customHeight="1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5.75" customHeigh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5.75" customHeight="1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5.75" customHeight="1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5.75" customHeigh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5.75" customHeight="1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5.75" customHeight="1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5.75" customHeigh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5.75" customHeight="1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5.75" customHeight="1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5.75" customHeigh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5.75" customHeight="1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5.75" customHeight="1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5.75" customHeigh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5.75" customHeight="1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5.75" customHeight="1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5.75" customHeigh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5.75" customHeight="1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5.75" customHeight="1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5.75" customHeigh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5.75" customHeight="1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5.75" customHeight="1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5.75" customHeigh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5.75" customHeight="1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5.75" customHeight="1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5.75" customHeigh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5.75" customHeight="1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5.75" customHeight="1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5.75" customHeigh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5.75" customHeight="1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5.75" customHeight="1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5.75" customHeigh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5.75" customHeight="1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5.75" customHeight="1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5.75" customHeigh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5.75" customHeight="1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5.75" customHeight="1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5.75" customHeigh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5.75" customHeight="1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5.75" customHeight="1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5.75" customHeigh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5.75" customHeight="1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5.75" customHeight="1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5.75" customHeigh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5.75" customHeight="1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5.75" customHeight="1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5.75" customHeigh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5.75" customHeight="1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5.75" customHeight="1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5.75" customHeigh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5.75" customHeight="1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5.75" customHeight="1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5.75" customHeigh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5.75" customHeight="1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5.75" customHeight="1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5.75" customHeigh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5.75" customHeight="1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5.75" customHeight="1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5.75" customHeigh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5.75" customHeight="1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5.75" customHeight="1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5.75" customHeigh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5.75" customHeight="1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5.75" customHeight="1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5.75" customHeigh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5.75" customHeight="1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5.75" customHeight="1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5.75" customHeigh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5.75" customHeight="1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5.75" customHeight="1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5.75" customHeigh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5.75" customHeight="1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5.75" customHeight="1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5.75" customHeigh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5.75" customHeight="1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5.75" customHeight="1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5.75" customHeigh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5.75" customHeight="1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5.75" customHeight="1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5.75" customHeigh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5.75" customHeight="1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5.75" customHeight="1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5.75" customHeigh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5.75" customHeight="1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5.75" customHeight="1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5.75" customHeigh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5.75" customHeight="1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5.75" customHeight="1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5.75" customHeigh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5.75" customHeight="1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5.75" customHeight="1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5.75" customHeigh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5.75" customHeight="1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5.75" customHeight="1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5.75" customHeigh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5.75" customHeight="1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5.75" customHeight="1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5.75" customHeigh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5.75" customHeight="1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5.75" customHeight="1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5.75" customHeigh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5.75" customHeight="1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5.75" customHeight="1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5.75" customHeigh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5.75" customHeight="1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5.75" customHeight="1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5.75" customHeigh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5.75" customHeight="1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5.75" customHeight="1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5.75" customHeigh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5.75" customHeight="1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5.75" customHeight="1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5.75" customHeigh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5.75" customHeight="1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5.75" customHeight="1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5.75" customHeigh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5.75" customHeight="1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5.75" customHeight="1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5.75" customHeigh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5.75" customHeight="1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5.75" customHeight="1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5.75" customHeigh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5.75" customHeight="1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5.75" customHeight="1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5.75" customHeigh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5.75" customHeight="1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5.75" customHeight="1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5.75" customHeigh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5.75" customHeight="1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5.75" customHeight="1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5.75" customHeigh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5.75" customHeight="1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5.75" customHeight="1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5.75" customHeigh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5.75" customHeight="1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5.75" customHeight="1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5.75" customHeigh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5.75" customHeight="1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5.75" customHeight="1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5.75" customHeigh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5.75" customHeight="1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5.75" customHeight="1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5.75" customHeigh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5.75" customHeight="1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5.75" customHeight="1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5.75" customHeigh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5.75" customHeight="1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5.75" customHeight="1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5.75" customHeigh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5.75" customHeight="1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5.75" customHeight="1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5.75" customHeigh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5.75" customHeight="1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5.75" customHeight="1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5.75" customHeigh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5.75" customHeight="1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5.75" customHeight="1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5.75" customHeigh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5.75" customHeight="1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5.75" customHeight="1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5.75" customHeigh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5.75" customHeight="1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5.75" customHeight="1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5.75" customHeigh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5.75" customHeight="1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5.75" customHeight="1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5.75" customHeigh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5.75" customHeight="1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5.75" customHeight="1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5.75" customHeigh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5.75" customHeight="1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5.75" customHeight="1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5.75" customHeigh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5.75" customHeight="1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5.75" customHeight="1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5.75" customHeigh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5.75" customHeight="1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5.75" customHeight="1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5.75" customHeigh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5.75" customHeight="1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5.75" customHeight="1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5.75" customHeigh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5.75" customHeight="1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5.75" customHeight="1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5.75" customHeigh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5.75" customHeight="1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5.75" customHeight="1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5.75" customHeigh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5.75" customHeight="1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5.75" customHeight="1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5.75" customHeigh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5.75" customHeight="1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5.75" customHeight="1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5.75" customHeigh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5.75" customHeight="1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5.75" customHeight="1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5.75" customHeigh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5.75" customHeight="1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5.75" customHeight="1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5.75" customHeigh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5.75" customHeight="1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5.75" customHeight="1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5.75" customHeigh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5.75" customHeight="1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5.75" customHeight="1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5.75" customHeigh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5.75" customHeight="1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5.75" customHeight="1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5.75" customHeigh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5.75" customHeight="1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5.75" customHeight="1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5.75" customHeigh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5.75" customHeight="1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5.75" customHeight="1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5.75" customHeigh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5.75" customHeight="1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5.75" customHeight="1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5.75" customHeigh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5.75" customHeight="1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5.75" customHeight="1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5.75" customHeigh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5.75" customHeight="1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5.75" customHeight="1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5.75" customHeigh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5.75" customHeight="1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5.75" customHeight="1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5.75" customHeigh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5.75" customHeight="1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5.75" customHeight="1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5.75" customHeigh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5.75" customHeight="1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5.75" customHeight="1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5.75" customHeigh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5.75" customHeight="1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5.75" customHeight="1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5.75" customHeigh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5.75" customHeight="1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5.75" customHeight="1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5.75" customHeigh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5.75" customHeight="1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5.75" customHeight="1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5.75" customHeigh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5.75" customHeight="1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5.75" customHeight="1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5.75" customHeigh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5.75" customHeight="1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5.75" customHeight="1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5.75" customHeigh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5.75" customHeight="1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5.75" customHeight="1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5.75" customHeigh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5.75" customHeight="1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5.75" customHeight="1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5.75" customHeigh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5.75" customHeight="1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5.75" customHeight="1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5.75" customHeigh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5.75" customHeight="1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5.75" customHeight="1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5.75" customHeigh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5.75" customHeight="1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5.75" customHeight="1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5.75" customHeigh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5.75" customHeight="1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5.75" customHeight="1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5.75" customHeigh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5.75" customHeight="1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5.75" customHeight="1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5.75" customHeigh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5.75" customHeight="1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5.75" customHeight="1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5.75" customHeigh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5.75" customHeight="1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5.75" customHeight="1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5.75" customHeigh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5.75" customHeight="1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5.75" customHeight="1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5.75" customHeigh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5.75" customHeight="1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5.75" customHeight="1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5.75" customHeigh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5.75" customHeight="1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5.75" customHeight="1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5.75" customHeigh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5.75" customHeight="1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5.75" customHeight="1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5.75" customHeigh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5.75" customHeight="1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5.75" customHeight="1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5.75" customHeigh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5.75" customHeight="1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5.75" customHeight="1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5.75" customHeigh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5.75" customHeight="1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5.75" customHeight="1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5.75" customHeigh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5.75" customHeight="1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5.75" customHeight="1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5.75" customHeigh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5.75" customHeight="1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5.75" customHeight="1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5.75" customHeigh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5.75" customHeight="1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5.75" customHeight="1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5.75" customHeigh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5.75" customHeight="1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5.75" customHeight="1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5.75" customHeigh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5.75" customHeight="1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5.75" customHeight="1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5.75" customHeigh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5.75" customHeight="1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5.75" customHeight="1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5.75" customHeigh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5.75" customHeight="1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5.75" customHeight="1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5.75" customHeigh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5.75" customHeight="1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5.75" customHeight="1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5.75" customHeigh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5.75" customHeight="1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5.75" customHeight="1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5.75" customHeigh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5.75" customHeight="1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5.75" customHeight="1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5.75" customHeigh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5.75" customHeight="1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5.75" customHeight="1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5.75" customHeigh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5.75" customHeight="1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5.75" customHeight="1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5.75" customHeigh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5.75" customHeight="1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5.75" customHeight="1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5.75" customHeigh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5.75" customHeight="1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5.75" customHeight="1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5.75" customHeigh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5.75" customHeight="1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5.75" customHeight="1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5.75" customHeigh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5.75" customHeight="1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5.75" customHeight="1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5.75" customHeigh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5.75" customHeight="1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5.75" customHeight="1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5.75" customHeigh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5.75" customHeight="1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5.75" customHeight="1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5.75" customHeigh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5.75" customHeight="1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5.75" customHeight="1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5.75" customHeigh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5.75" customHeight="1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5.75" customHeight="1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5.75" customHeigh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5.75" customHeight="1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5.75" customHeight="1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5.75" customHeigh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5.75" customHeight="1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5.75" customHeight="1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5.75" customHeigh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5.75" customHeight="1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5.75" customHeight="1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5.75" customHeigh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5.75" customHeight="1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5.75" customHeight="1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5.75" customHeigh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5.75" customHeight="1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5.75" customHeight="1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5.75" customHeigh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5.75" customHeight="1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5.75" customHeight="1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5.75" customHeigh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5.75" customHeight="1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5.75" customHeight="1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5.75" customHeigh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5.75" customHeight="1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5.75" customHeight="1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5.75" customHeigh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5.75" customHeight="1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5.75" customHeight="1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5.75" customHeigh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5.75" customHeight="1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5.75" customHeight="1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5.75" customHeigh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5.75" customHeight="1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5.75" customHeight="1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5.75" customHeigh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5.75" customHeight="1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5.75" customHeight="1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5.75" customHeigh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5.75" customHeight="1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5.75" customHeight="1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5.75" customHeigh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5.75" customHeight="1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5.75" customHeight="1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5.75" customHeigh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5.75" customHeight="1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5.75" customHeight="1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5.75" customHeigh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5.75" customHeight="1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5.75" customHeight="1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5.75" customHeight="1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5.75" customHeight="1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5.75" customHeight="1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5.75" customHeight="1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5.75" customHeight="1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5.75" customHeight="1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5.75" customHeight="1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5.75" customHeight="1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5.75" customHeight="1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5.75" customHeight="1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5.75" customHeight="1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5.75" customHeight="1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5.75" customHeight="1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5.75" customHeight="1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5.75" customHeight="1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5.75" customHeight="1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5.75" customHeight="1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5.75" customHeight="1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5.75" customHeight="1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5.75" customHeight="1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5.75" customHeight="1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5.75" customHeight="1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5.75" customHeight="1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5.75" customHeight="1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5.75" customHeight="1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5.75" customHeight="1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5.75" customHeight="1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5.75" customHeight="1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5.75" customHeight="1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5.75" customHeight="1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5.75" customHeight="1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5.75" customHeight="1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5.75" customHeight="1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5.75" customHeight="1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5.75" customHeight="1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5.75" customHeight="1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5.75" customHeight="1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5.75" customHeight="1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5.75" customHeight="1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5.75" customHeight="1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5.75" customHeight="1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5.75" customHeight="1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5.75" customHeight="1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5.75" customHeight="1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5.75" customHeight="1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5.75" customHeight="1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5.75" customHeight="1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5.75" customHeight="1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5.75" customHeight="1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5.75" customHeight="1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5.75" customHeight="1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5.75" customHeight="1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5.75" customHeight="1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5.75" customHeight="1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5.75" customHeight="1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5.75" customHeight="1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5.75" customHeight="1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5.75" customHeight="1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5.75" customHeight="1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5.75" customHeight="1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5.75" customHeight="1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5.75" customHeight="1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5.75" customHeight="1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5.75" customHeight="1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5.75" customHeight="1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5.75" customHeight="1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5.75" customHeight="1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5.75" customHeight="1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5.75" customHeight="1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5.75" customHeight="1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5.75" customHeight="1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5.75" customHeight="1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5.75" customHeight="1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5.75" customHeight="1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5.75" customHeight="1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5.75" customHeight="1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5.75" customHeight="1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5.75" customHeight="1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5.75" customHeight="1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5.75" customHeight="1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5.75" customHeight="1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5.75" customHeight="1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5.75" customHeight="1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5.75" customHeight="1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5.75" customHeight="1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5.75" customHeight="1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5.75" customHeight="1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5.75" customHeight="1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5.75" customHeight="1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5.75" customHeight="1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5.75" customHeight="1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5.75" customHeight="1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5.75" customHeight="1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5.75" customHeight="1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5.75" customHeight="1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5.75" customHeight="1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5.75" customHeight="1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5.75" customHeight="1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5.75" customHeight="1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5.75" customHeight="1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5.75" customHeight="1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5.75" customHeight="1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5.75" customHeight="1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5.75" customHeight="1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5.75" customHeight="1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5.75" customHeight="1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5.75" customHeight="1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5.75" customHeight="1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5.75" customHeight="1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5.75" customHeight="1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5.75" customHeight="1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5.75" customHeight="1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5.75" customHeight="1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5.75" customHeight="1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5.75" customHeight="1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5.75" customHeight="1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5.75" customHeight="1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5.75" customHeight="1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5.75" customHeight="1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5.75" customHeight="1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5.75" customHeight="1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5.75" customHeight="1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5.75" customHeight="1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5.75" customHeight="1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5.75" customHeight="1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5.75" customHeight="1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rintOptions horizontalCentered="1" verticalCentered="1"/>
  <pageMargins left="0.51181102362204722" right="0.51181102362204722" top="0.78740157480314965" bottom="0.78740157480314965" header="0" footer="0"/>
  <pageSetup paperSize="9" scale="4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000"/>
  <sheetViews>
    <sheetView topLeftCell="B36" zoomScale="90" zoomScaleNormal="90" workbookViewId="0">
      <selection activeCell="D50" sqref="D50"/>
    </sheetView>
  </sheetViews>
  <sheetFormatPr defaultRowHeight="15" customHeight="1"/>
  <cols>
    <col min="1" max="1" width="18.140625" customWidth="1"/>
    <col min="2" max="2" width="57.5703125" bestFit="1" customWidth="1"/>
    <col min="3" max="3" width="19" customWidth="1"/>
    <col min="4" max="4" width="58.7109375" bestFit="1" customWidth="1"/>
    <col min="5" max="5" width="58" customWidth="1"/>
    <col min="6" max="6" width="14.5703125" customWidth="1"/>
    <col min="7" max="7" width="12.42578125" bestFit="1" customWidth="1"/>
    <col min="8" max="8" width="14.140625" customWidth="1"/>
    <col min="9" max="9" width="83.85546875" customWidth="1"/>
  </cols>
  <sheetData>
    <row r="1" spans="1:10" ht="31.5">
      <c r="A1" s="152" t="s">
        <v>390</v>
      </c>
      <c r="B1" s="152" t="s">
        <v>391</v>
      </c>
      <c r="C1" s="154" t="s">
        <v>744</v>
      </c>
      <c r="D1" s="154" t="s">
        <v>745</v>
      </c>
      <c r="E1" s="154" t="s">
        <v>746</v>
      </c>
      <c r="F1" s="154" t="s">
        <v>747</v>
      </c>
      <c r="G1" s="154" t="s">
        <v>748</v>
      </c>
      <c r="H1" s="154" t="s">
        <v>749</v>
      </c>
      <c r="I1" s="154" t="s">
        <v>750</v>
      </c>
    </row>
    <row r="2" spans="1:10" ht="31.5">
      <c r="A2" s="202" t="s">
        <v>751</v>
      </c>
      <c r="B2" s="203" t="s">
        <v>407</v>
      </c>
      <c r="C2" s="204" t="s">
        <v>752</v>
      </c>
      <c r="D2" s="205" t="s">
        <v>753</v>
      </c>
      <c r="E2" s="206" t="s">
        <v>754</v>
      </c>
      <c r="F2" s="207">
        <v>44595</v>
      </c>
      <c r="G2" s="208">
        <v>44936</v>
      </c>
      <c r="H2" s="209">
        <v>8900</v>
      </c>
      <c r="I2" s="210" t="s">
        <v>755</v>
      </c>
      <c r="J2" s="144"/>
    </row>
    <row r="3" spans="1:10" ht="31.5">
      <c r="A3" s="202" t="s">
        <v>751</v>
      </c>
      <c r="B3" s="203" t="s">
        <v>407</v>
      </c>
      <c r="C3" s="211" t="s">
        <v>702</v>
      </c>
      <c r="D3" s="212" t="s">
        <v>703</v>
      </c>
      <c r="E3" s="213" t="s">
        <v>756</v>
      </c>
      <c r="F3" s="214">
        <v>44600</v>
      </c>
      <c r="G3" s="208">
        <v>44648</v>
      </c>
      <c r="H3" s="215">
        <v>500</v>
      </c>
      <c r="I3" s="216" t="s">
        <v>757</v>
      </c>
    </row>
    <row r="4" spans="1:10" ht="31.5">
      <c r="A4" s="202" t="s">
        <v>751</v>
      </c>
      <c r="B4" s="217" t="s">
        <v>407</v>
      </c>
      <c r="C4" s="204" t="s">
        <v>685</v>
      </c>
      <c r="D4" s="205" t="s">
        <v>758</v>
      </c>
      <c r="E4" s="213" t="s">
        <v>759</v>
      </c>
      <c r="F4" s="214">
        <v>44594</v>
      </c>
      <c r="G4" s="208">
        <v>44648</v>
      </c>
      <c r="H4" s="215">
        <v>0</v>
      </c>
      <c r="I4" s="218" t="s">
        <v>760</v>
      </c>
      <c r="J4" s="144"/>
    </row>
    <row r="5" spans="1:10" ht="31.5">
      <c r="A5" s="202" t="s">
        <v>751</v>
      </c>
      <c r="B5" s="217" t="s">
        <v>407</v>
      </c>
      <c r="C5" s="211" t="s">
        <v>761</v>
      </c>
      <c r="D5" s="212" t="s">
        <v>762</v>
      </c>
      <c r="E5" s="213" t="s">
        <v>763</v>
      </c>
      <c r="F5" s="214">
        <v>44624</v>
      </c>
      <c r="G5" s="208">
        <v>44648</v>
      </c>
      <c r="H5" s="215">
        <v>0</v>
      </c>
      <c r="I5" s="219" t="s">
        <v>764</v>
      </c>
    </row>
    <row r="6" spans="1:10" ht="31.5">
      <c r="A6" s="202" t="s">
        <v>751</v>
      </c>
      <c r="B6" s="217" t="s">
        <v>407</v>
      </c>
      <c r="C6" s="204" t="s">
        <v>659</v>
      </c>
      <c r="D6" s="205" t="s">
        <v>765</v>
      </c>
      <c r="E6" s="206" t="s">
        <v>766</v>
      </c>
      <c r="F6" s="220" t="s">
        <v>767</v>
      </c>
      <c r="G6" s="208">
        <v>44648</v>
      </c>
      <c r="H6" s="215">
        <v>9300</v>
      </c>
      <c r="I6" s="201" t="s">
        <v>768</v>
      </c>
      <c r="J6" s="144"/>
    </row>
    <row r="7" spans="1:10" ht="31.5">
      <c r="A7" s="202" t="s">
        <v>751</v>
      </c>
      <c r="B7" s="217" t="s">
        <v>407</v>
      </c>
      <c r="C7" s="204" t="s">
        <v>659</v>
      </c>
      <c r="D7" s="205" t="s">
        <v>765</v>
      </c>
      <c r="E7" s="206" t="s">
        <v>769</v>
      </c>
      <c r="F7" s="221">
        <v>44602</v>
      </c>
      <c r="G7" s="208">
        <v>44648</v>
      </c>
      <c r="H7" s="215">
        <v>0</v>
      </c>
      <c r="I7" s="219" t="s">
        <v>770</v>
      </c>
      <c r="J7" s="144"/>
    </row>
    <row r="8" spans="1:10" ht="31.5">
      <c r="A8" s="202" t="s">
        <v>751</v>
      </c>
      <c r="B8" s="217" t="s">
        <v>407</v>
      </c>
      <c r="C8" s="211" t="s">
        <v>771</v>
      </c>
      <c r="D8" s="212" t="s">
        <v>772</v>
      </c>
      <c r="E8" s="206" t="s">
        <v>773</v>
      </c>
      <c r="F8" s="220" t="s">
        <v>774</v>
      </c>
      <c r="G8" s="208">
        <v>44648</v>
      </c>
      <c r="H8" s="215">
        <v>0</v>
      </c>
      <c r="I8" s="210" t="s">
        <v>775</v>
      </c>
    </row>
    <row r="9" spans="1:10" ht="31.5">
      <c r="A9" s="202" t="s">
        <v>751</v>
      </c>
      <c r="B9" s="217" t="s">
        <v>407</v>
      </c>
      <c r="C9" s="222" t="s">
        <v>776</v>
      </c>
      <c r="D9" s="223" t="s">
        <v>777</v>
      </c>
      <c r="E9" s="206" t="s">
        <v>778</v>
      </c>
      <c r="F9" s="214">
        <v>44594</v>
      </c>
      <c r="G9" s="208">
        <v>44648</v>
      </c>
      <c r="H9" s="215">
        <v>800</v>
      </c>
      <c r="I9" s="210" t="s">
        <v>779</v>
      </c>
      <c r="J9" s="144"/>
    </row>
    <row r="10" spans="1:10" ht="31.5">
      <c r="A10" s="202" t="s">
        <v>751</v>
      </c>
      <c r="B10" s="217" t="s">
        <v>407</v>
      </c>
      <c r="C10" s="224">
        <v>21374060000144</v>
      </c>
      <c r="D10" s="225" t="s">
        <v>780</v>
      </c>
      <c r="E10" s="206" t="s">
        <v>781</v>
      </c>
      <c r="F10" s="214">
        <v>44608</v>
      </c>
      <c r="G10" s="208">
        <v>44648</v>
      </c>
      <c r="H10" s="215">
        <v>2200</v>
      </c>
      <c r="I10" s="210" t="s">
        <v>782</v>
      </c>
      <c r="J10" s="144"/>
    </row>
    <row r="11" spans="1:10" ht="31.5">
      <c r="A11" s="202" t="s">
        <v>751</v>
      </c>
      <c r="B11" s="217" t="s">
        <v>407</v>
      </c>
      <c r="C11" s="222" t="s">
        <v>783</v>
      </c>
      <c r="D11" s="223" t="s">
        <v>784</v>
      </c>
      <c r="E11" s="206" t="s">
        <v>785</v>
      </c>
      <c r="F11" s="214">
        <v>44595</v>
      </c>
      <c r="G11" s="208">
        <v>44648</v>
      </c>
      <c r="H11" s="215">
        <v>12900</v>
      </c>
      <c r="I11" s="219" t="s">
        <v>786</v>
      </c>
    </row>
    <row r="12" spans="1:10" ht="31.5">
      <c r="A12" s="202" t="s">
        <v>751</v>
      </c>
      <c r="B12" s="203" t="s">
        <v>407</v>
      </c>
      <c r="C12" s="226">
        <v>18554757000192</v>
      </c>
      <c r="D12" s="225" t="s">
        <v>787</v>
      </c>
      <c r="E12" s="206" t="s">
        <v>788</v>
      </c>
      <c r="F12" s="220" t="s">
        <v>789</v>
      </c>
      <c r="G12" s="208">
        <v>44648</v>
      </c>
      <c r="H12" s="215">
        <v>0</v>
      </c>
      <c r="I12" s="210" t="s">
        <v>790</v>
      </c>
      <c r="J12" s="144"/>
    </row>
    <row r="13" spans="1:10" ht="31.5">
      <c r="A13" s="202" t="s">
        <v>751</v>
      </c>
      <c r="B13" s="203" t="s">
        <v>407</v>
      </c>
      <c r="C13" s="222" t="s">
        <v>676</v>
      </c>
      <c r="D13" s="223" t="s">
        <v>791</v>
      </c>
      <c r="E13" s="206" t="s">
        <v>792</v>
      </c>
      <c r="F13" s="220" t="s">
        <v>793</v>
      </c>
      <c r="G13" s="208">
        <v>44648</v>
      </c>
      <c r="H13" s="215">
        <v>6200</v>
      </c>
      <c r="I13" s="210" t="s">
        <v>794</v>
      </c>
      <c r="J13" s="144"/>
    </row>
    <row r="14" spans="1:10" ht="31.5">
      <c r="A14" s="202" t="s">
        <v>751</v>
      </c>
      <c r="B14" s="203" t="s">
        <v>407</v>
      </c>
      <c r="C14" s="222" t="s">
        <v>676</v>
      </c>
      <c r="D14" s="223" t="s">
        <v>791</v>
      </c>
      <c r="E14" s="206" t="s">
        <v>795</v>
      </c>
      <c r="F14" s="220" t="s">
        <v>796</v>
      </c>
      <c r="G14" s="208">
        <v>44648</v>
      </c>
      <c r="H14" s="215">
        <v>1400</v>
      </c>
      <c r="I14" s="210" t="s">
        <v>797</v>
      </c>
      <c r="J14" s="144"/>
    </row>
    <row r="15" spans="1:10" ht="31.5">
      <c r="A15" s="202" t="s">
        <v>751</v>
      </c>
      <c r="B15" s="203" t="s">
        <v>407</v>
      </c>
      <c r="C15" s="204" t="s">
        <v>687</v>
      </c>
      <c r="D15" s="205" t="s">
        <v>688</v>
      </c>
      <c r="E15" s="206" t="s">
        <v>798</v>
      </c>
      <c r="F15" s="220" t="s">
        <v>799</v>
      </c>
      <c r="G15" s="208">
        <v>44648</v>
      </c>
      <c r="H15" s="215">
        <v>3500</v>
      </c>
      <c r="I15" s="210" t="s">
        <v>800</v>
      </c>
      <c r="J15" s="144"/>
    </row>
    <row r="16" spans="1:10" ht="31.5">
      <c r="A16" s="202" t="s">
        <v>751</v>
      </c>
      <c r="B16" s="203" t="s">
        <v>407</v>
      </c>
      <c r="C16" s="204" t="s">
        <v>683</v>
      </c>
      <c r="D16" s="205" t="s">
        <v>801</v>
      </c>
      <c r="E16" s="206" t="s">
        <v>802</v>
      </c>
      <c r="F16" s="220" t="s">
        <v>774</v>
      </c>
      <c r="G16" s="208">
        <v>44648</v>
      </c>
      <c r="H16" s="215">
        <v>300</v>
      </c>
      <c r="I16" s="210" t="s">
        <v>803</v>
      </c>
      <c r="J16" s="144"/>
    </row>
    <row r="17" spans="1:10" ht="31.5">
      <c r="A17" s="202" t="s">
        <v>751</v>
      </c>
      <c r="B17" s="203" t="s">
        <v>407</v>
      </c>
      <c r="C17" s="204" t="s">
        <v>804</v>
      </c>
      <c r="D17" s="227" t="s">
        <v>805</v>
      </c>
      <c r="E17" s="206" t="s">
        <v>806</v>
      </c>
      <c r="F17" s="220" t="s">
        <v>807</v>
      </c>
      <c r="G17" s="208">
        <v>44648</v>
      </c>
      <c r="H17" s="215">
        <v>7000</v>
      </c>
      <c r="I17" s="210" t="s">
        <v>808</v>
      </c>
      <c r="J17" s="144"/>
    </row>
    <row r="18" spans="1:10" ht="31.5">
      <c r="A18" s="202" t="s">
        <v>751</v>
      </c>
      <c r="B18" s="203" t="s">
        <v>407</v>
      </c>
      <c r="C18" s="228" t="s">
        <v>809</v>
      </c>
      <c r="D18" s="229" t="s">
        <v>810</v>
      </c>
      <c r="E18" s="206" t="s">
        <v>811</v>
      </c>
      <c r="F18" s="220" t="s">
        <v>812</v>
      </c>
      <c r="G18" s="208">
        <v>44648</v>
      </c>
      <c r="H18" s="215">
        <v>0</v>
      </c>
      <c r="I18" s="219" t="s">
        <v>813</v>
      </c>
    </row>
    <row r="19" spans="1:10" ht="31.5">
      <c r="A19" s="202" t="s">
        <v>751</v>
      </c>
      <c r="B19" s="203" t="s">
        <v>407</v>
      </c>
      <c r="C19" s="204" t="s">
        <v>814</v>
      </c>
      <c r="D19" s="205" t="s">
        <v>815</v>
      </c>
      <c r="E19" s="213" t="s">
        <v>816</v>
      </c>
      <c r="F19" s="214">
        <v>44630</v>
      </c>
      <c r="G19" s="208">
        <v>44648</v>
      </c>
      <c r="H19" s="215">
        <v>2650</v>
      </c>
      <c r="I19" s="210" t="s">
        <v>817</v>
      </c>
    </row>
    <row r="20" spans="1:10" ht="31.5">
      <c r="A20" s="202" t="s">
        <v>751</v>
      </c>
      <c r="B20" s="203" t="s">
        <v>407</v>
      </c>
      <c r="C20" s="204" t="s">
        <v>818</v>
      </c>
      <c r="D20" s="205" t="s">
        <v>819</v>
      </c>
      <c r="E20" s="213" t="s">
        <v>820</v>
      </c>
      <c r="F20" s="214">
        <v>44620</v>
      </c>
      <c r="G20" s="208">
        <v>44648</v>
      </c>
      <c r="H20" s="215">
        <v>3651.35</v>
      </c>
      <c r="I20" s="210" t="s">
        <v>821</v>
      </c>
      <c r="J20" s="144"/>
    </row>
    <row r="21" spans="1:10" ht="31.5">
      <c r="A21" s="202" t="s">
        <v>751</v>
      </c>
      <c r="B21" s="203" t="s">
        <v>407</v>
      </c>
      <c r="C21" s="230" t="s">
        <v>646</v>
      </c>
      <c r="D21" s="205" t="s">
        <v>822</v>
      </c>
      <c r="E21" s="206" t="s">
        <v>823</v>
      </c>
      <c r="F21" s="220" t="s">
        <v>824</v>
      </c>
      <c r="G21" s="208">
        <v>44648</v>
      </c>
      <c r="H21" s="231" t="s">
        <v>825</v>
      </c>
      <c r="I21" s="210" t="s">
        <v>826</v>
      </c>
      <c r="J21" s="144"/>
    </row>
    <row r="22" spans="1:10" ht="31.5">
      <c r="A22" s="202" t="s">
        <v>751</v>
      </c>
      <c r="B22" s="203" t="s">
        <v>407</v>
      </c>
      <c r="C22" s="230" t="s">
        <v>721</v>
      </c>
      <c r="D22" s="205" t="s">
        <v>722</v>
      </c>
      <c r="E22" s="206" t="s">
        <v>827</v>
      </c>
      <c r="F22" s="220" t="s">
        <v>824</v>
      </c>
      <c r="G22" s="232"/>
      <c r="H22" s="233">
        <v>14547.17</v>
      </c>
      <c r="I22" s="210" t="s">
        <v>828</v>
      </c>
      <c r="J22" s="144"/>
    </row>
    <row r="23" spans="1:10" ht="31.5">
      <c r="A23" s="202" t="s">
        <v>751</v>
      </c>
      <c r="B23" s="203" t="s">
        <v>407</v>
      </c>
      <c r="C23" s="226">
        <v>12882148000186</v>
      </c>
      <c r="D23" s="229" t="s">
        <v>829</v>
      </c>
      <c r="E23" s="206" t="s">
        <v>778</v>
      </c>
      <c r="F23" s="214">
        <v>44652</v>
      </c>
      <c r="G23" s="208">
        <v>45017</v>
      </c>
      <c r="H23" s="231" t="s">
        <v>830</v>
      </c>
      <c r="I23" s="219" t="s">
        <v>831</v>
      </c>
    </row>
    <row r="24" spans="1:10" ht="31.5">
      <c r="A24" s="202" t="s">
        <v>751</v>
      </c>
      <c r="B24" s="203" t="s">
        <v>407</v>
      </c>
      <c r="C24" s="226">
        <v>36405607000107</v>
      </c>
      <c r="D24" s="229" t="s">
        <v>832</v>
      </c>
      <c r="E24" s="213" t="s">
        <v>833</v>
      </c>
      <c r="F24" s="214">
        <v>44649</v>
      </c>
      <c r="G24" s="208">
        <v>45014</v>
      </c>
      <c r="H24" s="231" t="s">
        <v>825</v>
      </c>
      <c r="I24" s="219" t="s">
        <v>834</v>
      </c>
    </row>
    <row r="25" spans="1:10" ht="31.5">
      <c r="A25" s="202" t="s">
        <v>751</v>
      </c>
      <c r="B25" s="203" t="s">
        <v>407</v>
      </c>
      <c r="C25" s="228" t="s">
        <v>690</v>
      </c>
      <c r="D25" s="234" t="s">
        <v>835</v>
      </c>
      <c r="E25" s="213" t="s">
        <v>836</v>
      </c>
      <c r="F25" s="214">
        <v>44649</v>
      </c>
      <c r="G25" s="208">
        <v>45014</v>
      </c>
      <c r="H25" s="231" t="s">
        <v>837</v>
      </c>
      <c r="I25" s="219" t="s">
        <v>838</v>
      </c>
      <c r="J25" s="144"/>
    </row>
    <row r="26" spans="1:10" ht="31.5">
      <c r="A26" s="202" t="s">
        <v>751</v>
      </c>
      <c r="B26" s="203" t="s">
        <v>407</v>
      </c>
      <c r="C26" s="226">
        <v>31675417000188</v>
      </c>
      <c r="D26" s="235" t="s">
        <v>839</v>
      </c>
      <c r="E26" s="213" t="s">
        <v>763</v>
      </c>
      <c r="F26" s="214">
        <v>44649</v>
      </c>
      <c r="G26" s="208">
        <v>45014</v>
      </c>
      <c r="H26" s="231" t="s">
        <v>840</v>
      </c>
      <c r="I26" s="219" t="s">
        <v>841</v>
      </c>
    </row>
    <row r="27" spans="1:10" ht="31.5">
      <c r="A27" s="202" t="s">
        <v>751</v>
      </c>
      <c r="B27" s="203" t="s">
        <v>407</v>
      </c>
      <c r="C27" s="204" t="s">
        <v>683</v>
      </c>
      <c r="D27" s="205" t="s">
        <v>801</v>
      </c>
      <c r="E27" s="206" t="s">
        <v>802</v>
      </c>
      <c r="F27" s="214">
        <v>44649</v>
      </c>
      <c r="G27" s="208">
        <v>45014</v>
      </c>
      <c r="H27" s="231" t="s">
        <v>842</v>
      </c>
      <c r="I27" s="219" t="s">
        <v>803</v>
      </c>
    </row>
    <row r="28" spans="1:10" ht="31.5">
      <c r="A28" s="202" t="s">
        <v>751</v>
      </c>
      <c r="B28" s="203" t="s">
        <v>407</v>
      </c>
      <c r="C28" s="226">
        <v>24380578002041</v>
      </c>
      <c r="D28" s="235" t="s">
        <v>843</v>
      </c>
      <c r="E28" s="213" t="s">
        <v>844</v>
      </c>
      <c r="F28" s="214">
        <v>44649</v>
      </c>
      <c r="G28" s="208">
        <v>45014</v>
      </c>
      <c r="H28" s="215">
        <v>0</v>
      </c>
      <c r="I28" s="236" t="s">
        <v>845</v>
      </c>
    </row>
    <row r="29" spans="1:10" ht="31.5">
      <c r="A29" s="202" t="s">
        <v>751</v>
      </c>
      <c r="B29" s="203" t="s">
        <v>407</v>
      </c>
      <c r="C29" s="228" t="s">
        <v>846</v>
      </c>
      <c r="D29" s="229" t="s">
        <v>847</v>
      </c>
      <c r="E29" s="213" t="s">
        <v>848</v>
      </c>
      <c r="F29" s="214">
        <v>44603</v>
      </c>
      <c r="G29" s="232"/>
      <c r="H29" s="231">
        <v>1900.31</v>
      </c>
      <c r="I29" s="219" t="s">
        <v>849</v>
      </c>
      <c r="J29" s="144"/>
    </row>
    <row r="30" spans="1:10" ht="31.5">
      <c r="A30" s="202" t="s">
        <v>751</v>
      </c>
      <c r="B30" s="203" t="s">
        <v>407</v>
      </c>
      <c r="C30" s="228" t="s">
        <v>673</v>
      </c>
      <c r="D30" s="229" t="s">
        <v>850</v>
      </c>
      <c r="E30" s="213" t="s">
        <v>851</v>
      </c>
      <c r="F30" s="237">
        <v>44588</v>
      </c>
      <c r="G30" s="208">
        <v>44648</v>
      </c>
      <c r="H30" s="231" t="s">
        <v>852</v>
      </c>
      <c r="I30" s="219" t="s">
        <v>853</v>
      </c>
      <c r="J30" s="144"/>
    </row>
    <row r="31" spans="1:10" ht="31.5">
      <c r="A31" s="202" t="s">
        <v>751</v>
      </c>
      <c r="B31" s="203" t="s">
        <v>407</v>
      </c>
      <c r="C31" s="228" t="s">
        <v>723</v>
      </c>
      <c r="D31" s="238" t="s">
        <v>724</v>
      </c>
      <c r="E31" s="213" t="s">
        <v>854</v>
      </c>
      <c r="F31" s="214">
        <v>44588</v>
      </c>
      <c r="G31" s="208">
        <v>44952</v>
      </c>
      <c r="H31" s="215">
        <v>0</v>
      </c>
      <c r="I31" s="236" t="s">
        <v>855</v>
      </c>
    </row>
    <row r="32" spans="1:10" ht="15.75">
      <c r="A32" s="202" t="s">
        <v>406</v>
      </c>
      <c r="B32" s="232" t="s">
        <v>407</v>
      </c>
      <c r="C32" s="239" t="s">
        <v>856</v>
      </c>
      <c r="D32" s="201" t="s">
        <v>857</v>
      </c>
      <c r="E32" s="240" t="s">
        <v>858</v>
      </c>
      <c r="F32" s="214">
        <v>44685</v>
      </c>
      <c r="G32" s="208">
        <v>45234</v>
      </c>
      <c r="H32" s="241">
        <v>1647.5</v>
      </c>
      <c r="I32" s="219" t="s">
        <v>859</v>
      </c>
    </row>
    <row r="33" spans="1:10" ht="15.75">
      <c r="A33" s="202" t="s">
        <v>406</v>
      </c>
      <c r="B33" s="232" t="s">
        <v>407</v>
      </c>
      <c r="C33" s="228" t="s">
        <v>687</v>
      </c>
      <c r="D33" s="201" t="s">
        <v>860</v>
      </c>
      <c r="E33" s="242" t="s">
        <v>861</v>
      </c>
      <c r="F33" s="237">
        <v>44687</v>
      </c>
      <c r="G33" s="208">
        <v>45052</v>
      </c>
      <c r="H33" s="241">
        <v>2950</v>
      </c>
      <c r="I33" s="219" t="s">
        <v>800</v>
      </c>
      <c r="J33" s="144"/>
    </row>
    <row r="34" spans="1:10" ht="31.5">
      <c r="A34" s="202" t="s">
        <v>406</v>
      </c>
      <c r="B34" s="232" t="s">
        <v>862</v>
      </c>
      <c r="C34" s="243" t="s">
        <v>701</v>
      </c>
      <c r="D34" s="201" t="s">
        <v>863</v>
      </c>
      <c r="E34" s="244" t="s">
        <v>864</v>
      </c>
      <c r="F34" s="245">
        <v>44690</v>
      </c>
      <c r="G34" s="246">
        <v>45055</v>
      </c>
      <c r="H34" s="241">
        <v>10524.17</v>
      </c>
      <c r="I34" s="236" t="s">
        <v>865</v>
      </c>
    </row>
    <row r="35" spans="1:10" ht="15.75">
      <c r="A35" s="202" t="s">
        <v>406</v>
      </c>
      <c r="B35" s="232" t="s">
        <v>407</v>
      </c>
      <c r="C35" s="224">
        <v>21374060000144</v>
      </c>
      <c r="D35" s="225" t="s">
        <v>780</v>
      </c>
      <c r="E35" s="206" t="s">
        <v>781</v>
      </c>
      <c r="F35" s="247">
        <v>44608</v>
      </c>
      <c r="G35" s="208">
        <v>44742</v>
      </c>
      <c r="H35" s="215">
        <v>2200</v>
      </c>
      <c r="I35" s="219" t="s">
        <v>866</v>
      </c>
      <c r="J35" s="144"/>
    </row>
    <row r="36" spans="1:10" ht="31.5">
      <c r="A36" s="202" t="s">
        <v>406</v>
      </c>
      <c r="B36" s="248" t="s">
        <v>407</v>
      </c>
      <c r="C36" s="249">
        <v>41476791000108</v>
      </c>
      <c r="D36" s="235" t="s">
        <v>867</v>
      </c>
      <c r="E36" s="250" t="s">
        <v>868</v>
      </c>
      <c r="F36" s="251" t="s">
        <v>869</v>
      </c>
      <c r="G36" s="252">
        <v>44743</v>
      </c>
      <c r="H36" s="233">
        <v>0</v>
      </c>
      <c r="I36" s="253" t="s">
        <v>870</v>
      </c>
      <c r="J36" s="144"/>
    </row>
    <row r="37" spans="1:10" ht="15.75">
      <c r="A37" s="202" t="s">
        <v>406</v>
      </c>
      <c r="B37" s="232" t="s">
        <v>407</v>
      </c>
      <c r="C37" s="254" t="s">
        <v>670</v>
      </c>
      <c r="D37" s="255" t="s">
        <v>871</v>
      </c>
      <c r="E37" s="256" t="s">
        <v>872</v>
      </c>
      <c r="F37" s="214">
        <v>44720</v>
      </c>
      <c r="G37" s="257">
        <v>45085</v>
      </c>
      <c r="H37" s="215">
        <v>900</v>
      </c>
      <c r="I37" s="258" t="s">
        <v>873</v>
      </c>
    </row>
    <row r="38" spans="1:10" ht="15.75">
      <c r="A38" s="202" t="s">
        <v>406</v>
      </c>
      <c r="B38" s="232" t="s">
        <v>407</v>
      </c>
      <c r="C38" s="259">
        <v>31698424000103</v>
      </c>
      <c r="D38" s="255" t="s">
        <v>874</v>
      </c>
      <c r="E38" s="213" t="s">
        <v>875</v>
      </c>
      <c r="F38" s="214">
        <v>44593</v>
      </c>
      <c r="G38" s="260"/>
      <c r="H38" s="241">
        <v>10000</v>
      </c>
      <c r="I38" s="290" t="s">
        <v>876</v>
      </c>
    </row>
    <row r="39" spans="1:10" ht="15.75">
      <c r="A39" s="202" t="s">
        <v>406</v>
      </c>
      <c r="B39" s="232" t="s">
        <v>407</v>
      </c>
      <c r="C39" s="226">
        <v>42291379000186</v>
      </c>
      <c r="D39" s="229" t="s">
        <v>877</v>
      </c>
      <c r="E39" s="213" t="s">
        <v>878</v>
      </c>
      <c r="F39" s="214">
        <v>44593</v>
      </c>
      <c r="G39" s="208">
        <v>44958</v>
      </c>
      <c r="H39" s="241">
        <v>18000</v>
      </c>
      <c r="I39" s="219" t="s">
        <v>879</v>
      </c>
    </row>
    <row r="40" spans="1:10" ht="15.75">
      <c r="A40" s="202" t="s">
        <v>406</v>
      </c>
      <c r="B40" s="232" t="s">
        <v>407</v>
      </c>
      <c r="C40" s="226">
        <v>14902509000134</v>
      </c>
      <c r="D40" s="229" t="s">
        <v>880</v>
      </c>
      <c r="E40" s="213" t="s">
        <v>881</v>
      </c>
      <c r="F40" s="214">
        <v>44593</v>
      </c>
      <c r="G40" s="208">
        <v>44958</v>
      </c>
      <c r="H40" s="241">
        <v>20000</v>
      </c>
      <c r="I40" s="219" t="s">
        <v>882</v>
      </c>
    </row>
    <row r="41" spans="1:10" ht="31.5">
      <c r="A41" s="261" t="s">
        <v>406</v>
      </c>
      <c r="B41" s="232" t="s">
        <v>407</v>
      </c>
      <c r="C41" s="228" t="s">
        <v>712</v>
      </c>
      <c r="D41" s="229" t="s">
        <v>883</v>
      </c>
      <c r="E41" s="213" t="s">
        <v>884</v>
      </c>
      <c r="F41" s="214">
        <v>44594</v>
      </c>
      <c r="G41" s="208">
        <v>44928</v>
      </c>
      <c r="H41" s="241">
        <v>10000</v>
      </c>
      <c r="I41" s="210" t="s">
        <v>885</v>
      </c>
    </row>
    <row r="42" spans="1:10" ht="31.5">
      <c r="A42" s="202" t="s">
        <v>406</v>
      </c>
      <c r="B42" s="232" t="s">
        <v>407</v>
      </c>
      <c r="C42" s="226">
        <v>43017653000196</v>
      </c>
      <c r="D42" s="229" t="s">
        <v>886</v>
      </c>
      <c r="E42" s="213" t="s">
        <v>887</v>
      </c>
      <c r="F42" s="214">
        <v>44593</v>
      </c>
      <c r="G42" s="208">
        <v>44593</v>
      </c>
      <c r="H42" s="241">
        <v>10000</v>
      </c>
      <c r="I42" s="219" t="s">
        <v>888</v>
      </c>
    </row>
    <row r="43" spans="1:10" ht="15.75">
      <c r="A43" s="202" t="s">
        <v>406</v>
      </c>
      <c r="B43" s="262" t="s">
        <v>407</v>
      </c>
      <c r="C43" s="263">
        <v>22296569000189</v>
      </c>
      <c r="D43" s="229" t="s">
        <v>889</v>
      </c>
      <c r="E43" s="264" t="s">
        <v>890</v>
      </c>
      <c r="F43" s="265">
        <v>44682</v>
      </c>
      <c r="G43" s="266">
        <v>44866</v>
      </c>
      <c r="H43" s="241">
        <v>10000</v>
      </c>
      <c r="I43" s="267" t="s">
        <v>891</v>
      </c>
    </row>
    <row r="44" spans="1:10" ht="15.75">
      <c r="A44" s="202" t="s">
        <v>406</v>
      </c>
      <c r="B44" s="232" t="s">
        <v>407</v>
      </c>
      <c r="C44" s="226">
        <v>21216574000171</v>
      </c>
      <c r="D44" s="229" t="s">
        <v>892</v>
      </c>
      <c r="E44" s="213" t="s">
        <v>893</v>
      </c>
      <c r="F44" s="214">
        <v>44593</v>
      </c>
      <c r="G44" s="232"/>
      <c r="H44" s="241">
        <v>5000</v>
      </c>
      <c r="I44" s="219" t="s">
        <v>894</v>
      </c>
    </row>
    <row r="45" spans="1:10" ht="15.75">
      <c r="A45" s="268" t="s">
        <v>406</v>
      </c>
      <c r="B45" s="232" t="s">
        <v>407</v>
      </c>
      <c r="C45" s="269" t="s">
        <v>895</v>
      </c>
      <c r="D45" s="234" t="s">
        <v>896</v>
      </c>
      <c r="E45" s="242" t="s">
        <v>897</v>
      </c>
      <c r="F45" s="270" t="s">
        <v>898</v>
      </c>
      <c r="G45" s="208">
        <v>44835</v>
      </c>
      <c r="H45" s="241">
        <v>5000</v>
      </c>
      <c r="I45" s="271" t="s">
        <v>899</v>
      </c>
    </row>
    <row r="46" spans="1:10" ht="15.75">
      <c r="A46" s="268" t="s">
        <v>406</v>
      </c>
      <c r="B46" s="232" t="s">
        <v>407</v>
      </c>
      <c r="C46" s="228" t="s">
        <v>900</v>
      </c>
      <c r="D46" s="234" t="s">
        <v>901</v>
      </c>
      <c r="E46" s="272" t="s">
        <v>902</v>
      </c>
      <c r="F46" s="270" t="s">
        <v>903</v>
      </c>
      <c r="G46" s="208">
        <v>44894</v>
      </c>
      <c r="H46" s="241">
        <v>1384</v>
      </c>
      <c r="I46" s="273" t="s">
        <v>904</v>
      </c>
    </row>
    <row r="47" spans="1:10" ht="15.75">
      <c r="A47" s="143" t="s">
        <v>406</v>
      </c>
      <c r="B47" s="291" t="s">
        <v>407</v>
      </c>
      <c r="C47" s="200">
        <v>82901000000127</v>
      </c>
      <c r="D47" s="181" t="s">
        <v>1040</v>
      </c>
      <c r="E47" s="164" t="s">
        <v>1041</v>
      </c>
      <c r="F47" s="173" t="s">
        <v>1042</v>
      </c>
      <c r="G47" s="169" t="s">
        <v>1043</v>
      </c>
      <c r="H47" s="241">
        <v>807.9</v>
      </c>
      <c r="I47" s="274" t="s">
        <v>1044</v>
      </c>
    </row>
    <row r="48" spans="1:10" ht="30">
      <c r="A48" s="143" t="s">
        <v>406</v>
      </c>
      <c r="B48" s="291" t="s">
        <v>407</v>
      </c>
      <c r="C48" s="200">
        <v>23514668000152</v>
      </c>
      <c r="D48" s="181" t="s">
        <v>1045</v>
      </c>
      <c r="E48" s="292" t="s">
        <v>1046</v>
      </c>
      <c r="F48" s="293">
        <v>44886</v>
      </c>
      <c r="G48" s="294">
        <v>45251</v>
      </c>
      <c r="H48" s="241">
        <v>32580</v>
      </c>
      <c r="I48" s="174" t="s">
        <v>1047</v>
      </c>
    </row>
    <row r="49" spans="1:9" ht="15.75">
      <c r="A49" s="143"/>
      <c r="B49" s="291"/>
      <c r="C49" s="295"/>
      <c r="D49" s="295"/>
      <c r="E49" s="165"/>
      <c r="F49" s="295"/>
      <c r="G49" s="296"/>
      <c r="H49" s="241">
        <v>0</v>
      </c>
      <c r="I49" s="175"/>
    </row>
    <row r="50" spans="1:9" ht="15.75">
      <c r="A50" s="143"/>
      <c r="B50" s="297"/>
      <c r="C50" s="298"/>
      <c r="D50" s="299"/>
      <c r="E50" s="300"/>
      <c r="F50" s="301"/>
      <c r="G50" s="302"/>
      <c r="H50" s="241">
        <v>0</v>
      </c>
      <c r="I50" s="149"/>
    </row>
    <row r="51" spans="1:9" ht="15.75">
      <c r="A51" s="143"/>
      <c r="B51" s="297"/>
      <c r="C51" s="169"/>
      <c r="D51" s="147"/>
      <c r="E51" s="300"/>
      <c r="F51" s="169"/>
      <c r="G51" s="176"/>
      <c r="H51" s="233">
        <v>0</v>
      </c>
      <c r="I51" s="177"/>
    </row>
    <row r="52" spans="1:9" ht="15.75">
      <c r="A52" s="143"/>
      <c r="B52" s="297"/>
      <c r="C52" s="169"/>
      <c r="D52" s="147"/>
      <c r="E52" s="178"/>
      <c r="F52" s="169"/>
      <c r="G52" s="176"/>
      <c r="H52" s="233">
        <v>0</v>
      </c>
      <c r="I52" s="177"/>
    </row>
    <row r="53" spans="1:9" ht="15.75">
      <c r="A53" s="143"/>
      <c r="B53" s="297"/>
      <c r="C53" s="179"/>
      <c r="D53" s="303"/>
      <c r="E53" s="150"/>
      <c r="F53" s="180"/>
      <c r="G53" s="181"/>
      <c r="H53" s="233">
        <v>0</v>
      </c>
      <c r="I53" s="151"/>
    </row>
    <row r="54" spans="1:9" ht="15.75">
      <c r="A54" s="143"/>
      <c r="B54" s="297"/>
      <c r="C54" s="169"/>
      <c r="D54" s="303"/>
      <c r="E54" s="150"/>
      <c r="F54" s="180"/>
      <c r="G54" s="181"/>
      <c r="H54" s="233">
        <v>0</v>
      </c>
      <c r="I54" s="151"/>
    </row>
    <row r="55" spans="1:9" ht="15.75">
      <c r="A55" s="143"/>
      <c r="B55" s="297"/>
      <c r="C55" s="169"/>
      <c r="D55" s="303"/>
      <c r="E55" s="150"/>
      <c r="F55" s="180"/>
      <c r="G55" s="181"/>
      <c r="H55" s="233">
        <v>0</v>
      </c>
      <c r="I55" s="151"/>
    </row>
    <row r="56" spans="1:9" ht="15.75">
      <c r="A56" s="143"/>
      <c r="B56" s="297"/>
      <c r="C56" s="169"/>
      <c r="D56" s="303"/>
      <c r="E56" s="150"/>
      <c r="F56" s="180"/>
      <c r="G56" s="181"/>
      <c r="H56" s="233">
        <v>0</v>
      </c>
      <c r="I56" s="181"/>
    </row>
    <row r="57" spans="1:9">
      <c r="B57" s="182"/>
    </row>
    <row r="58" spans="1:9">
      <c r="B58" s="182"/>
    </row>
    <row r="59" spans="1:9">
      <c r="B59" s="182"/>
    </row>
    <row r="60" spans="1:9">
      <c r="B60" s="182"/>
    </row>
    <row r="61" spans="1:9">
      <c r="B61" s="182"/>
    </row>
    <row r="62" spans="1:9">
      <c r="B62" s="182"/>
    </row>
    <row r="63" spans="1:9">
      <c r="B63" s="182"/>
    </row>
    <row r="64" spans="1:9">
      <c r="B64" s="182"/>
    </row>
    <row r="65" spans="2:2">
      <c r="B65" s="182"/>
    </row>
    <row r="66" spans="2:2">
      <c r="B66" s="182"/>
    </row>
    <row r="67" spans="2:2">
      <c r="B67" s="182"/>
    </row>
    <row r="68" spans="2:2">
      <c r="B68" s="182"/>
    </row>
    <row r="69" spans="2:2">
      <c r="B69" s="182"/>
    </row>
    <row r="70" spans="2:2">
      <c r="B70" s="182"/>
    </row>
    <row r="71" spans="2:2">
      <c r="B71" s="182"/>
    </row>
    <row r="72" spans="2:2">
      <c r="B72" s="182"/>
    </row>
    <row r="73" spans="2:2">
      <c r="B73" s="182"/>
    </row>
    <row r="74" spans="2:2">
      <c r="B74" s="182"/>
    </row>
    <row r="75" spans="2:2">
      <c r="B75" s="182"/>
    </row>
    <row r="76" spans="2:2">
      <c r="B76" s="182"/>
    </row>
    <row r="77" spans="2:2">
      <c r="B77" s="182"/>
    </row>
    <row r="78" spans="2:2">
      <c r="B78" s="182"/>
    </row>
    <row r="79" spans="2:2">
      <c r="B79" s="182"/>
    </row>
    <row r="80" spans="2:2">
      <c r="B80" s="182"/>
    </row>
    <row r="81" spans="2:2">
      <c r="B81" s="182"/>
    </row>
    <row r="82" spans="2:2">
      <c r="B82" s="182"/>
    </row>
    <row r="83" spans="2:2">
      <c r="B83" s="182"/>
    </row>
    <row r="84" spans="2:2">
      <c r="B84" s="182"/>
    </row>
    <row r="85" spans="2:2">
      <c r="B85" s="182"/>
    </row>
    <row r="86" spans="2:2">
      <c r="B86" s="182"/>
    </row>
    <row r="87" spans="2:2">
      <c r="B87" s="182"/>
    </row>
    <row r="88" spans="2:2">
      <c r="B88" s="182"/>
    </row>
    <row r="89" spans="2:2">
      <c r="B89" s="182"/>
    </row>
    <row r="90" spans="2:2">
      <c r="B90" s="182"/>
    </row>
    <row r="91" spans="2:2">
      <c r="B91" s="182"/>
    </row>
    <row r="92" spans="2:2">
      <c r="B92" s="182"/>
    </row>
    <row r="93" spans="2:2">
      <c r="B93" s="182"/>
    </row>
    <row r="94" spans="2:2">
      <c r="B94" s="182"/>
    </row>
    <row r="95" spans="2:2">
      <c r="B95" s="182"/>
    </row>
    <row r="96" spans="2:2">
      <c r="B96" s="182"/>
    </row>
    <row r="97" spans="2:2">
      <c r="B97" s="182"/>
    </row>
    <row r="98" spans="2:2">
      <c r="B98" s="182"/>
    </row>
    <row r="99" spans="2:2">
      <c r="B99" s="182"/>
    </row>
    <row r="100" spans="2:2">
      <c r="B100" s="182"/>
    </row>
    <row r="101" spans="2:2">
      <c r="B101" s="182"/>
    </row>
    <row r="102" spans="2:2">
      <c r="B102" s="182"/>
    </row>
    <row r="103" spans="2:2">
      <c r="B103" s="182"/>
    </row>
    <row r="104" spans="2:2">
      <c r="B104" s="182"/>
    </row>
    <row r="105" spans="2:2">
      <c r="B105" s="182"/>
    </row>
    <row r="106" spans="2:2">
      <c r="B106" s="182"/>
    </row>
    <row r="107" spans="2:2">
      <c r="B107" s="182"/>
    </row>
    <row r="108" spans="2:2">
      <c r="B108" s="182"/>
    </row>
    <row r="109" spans="2:2">
      <c r="B109" s="182"/>
    </row>
    <row r="110" spans="2:2">
      <c r="B110" s="182"/>
    </row>
    <row r="111" spans="2:2">
      <c r="B111" s="182"/>
    </row>
    <row r="112" spans="2:2">
      <c r="B112" s="182"/>
    </row>
    <row r="113" spans="2:2">
      <c r="B113" s="182"/>
    </row>
    <row r="114" spans="2:2">
      <c r="B114" s="182"/>
    </row>
    <row r="115" spans="2:2">
      <c r="B115" s="182"/>
    </row>
    <row r="116" spans="2:2">
      <c r="B116" s="182"/>
    </row>
    <row r="117" spans="2:2">
      <c r="B117" s="182"/>
    </row>
    <row r="118" spans="2:2">
      <c r="B118" s="182"/>
    </row>
    <row r="119" spans="2:2">
      <c r="B119" s="182"/>
    </row>
    <row r="120" spans="2:2">
      <c r="B120" s="182"/>
    </row>
    <row r="121" spans="2:2">
      <c r="B121" s="182"/>
    </row>
    <row r="122" spans="2:2">
      <c r="B122" s="182"/>
    </row>
    <row r="123" spans="2:2">
      <c r="B123" s="182"/>
    </row>
    <row r="124" spans="2:2">
      <c r="B124" s="182"/>
    </row>
    <row r="125" spans="2:2">
      <c r="B125" s="182"/>
    </row>
    <row r="126" spans="2:2">
      <c r="B126" s="182"/>
    </row>
    <row r="127" spans="2:2">
      <c r="B127" s="182"/>
    </row>
    <row r="128" spans="2:2">
      <c r="B128" s="182"/>
    </row>
    <row r="129" spans="2:2">
      <c r="B129" s="182"/>
    </row>
    <row r="130" spans="2:2">
      <c r="B130" s="182"/>
    </row>
    <row r="131" spans="2:2">
      <c r="B131" s="182"/>
    </row>
    <row r="132" spans="2:2">
      <c r="B132" s="182"/>
    </row>
    <row r="133" spans="2:2">
      <c r="B133" s="182"/>
    </row>
    <row r="134" spans="2:2">
      <c r="B134" s="182"/>
    </row>
    <row r="135" spans="2:2">
      <c r="B135" s="182"/>
    </row>
    <row r="136" spans="2:2">
      <c r="B136" s="182"/>
    </row>
    <row r="137" spans="2:2">
      <c r="B137" s="182"/>
    </row>
    <row r="138" spans="2:2">
      <c r="B138" s="182"/>
    </row>
    <row r="139" spans="2:2">
      <c r="B139" s="182"/>
    </row>
    <row r="140" spans="2:2">
      <c r="B140" s="182"/>
    </row>
    <row r="141" spans="2:2">
      <c r="B141" s="182"/>
    </row>
    <row r="142" spans="2:2">
      <c r="B142" s="182"/>
    </row>
    <row r="143" spans="2:2">
      <c r="B143" s="182"/>
    </row>
    <row r="144" spans="2:2">
      <c r="B144" s="182"/>
    </row>
    <row r="145" spans="2:2">
      <c r="B145" s="182"/>
    </row>
    <row r="146" spans="2:2">
      <c r="B146" s="182"/>
    </row>
    <row r="147" spans="2:2">
      <c r="B147" s="182"/>
    </row>
    <row r="148" spans="2:2">
      <c r="B148" s="182"/>
    </row>
    <row r="149" spans="2:2">
      <c r="B149" s="182"/>
    </row>
    <row r="150" spans="2:2">
      <c r="B150" s="182"/>
    </row>
    <row r="151" spans="2:2">
      <c r="B151" s="182"/>
    </row>
    <row r="152" spans="2:2">
      <c r="B152" s="182"/>
    </row>
    <row r="153" spans="2:2">
      <c r="B153" s="182"/>
    </row>
    <row r="154" spans="2:2">
      <c r="B154" s="182"/>
    </row>
    <row r="155" spans="2:2">
      <c r="B155" s="182"/>
    </row>
    <row r="156" spans="2:2">
      <c r="B156" s="182"/>
    </row>
    <row r="157" spans="2:2">
      <c r="B157" s="182"/>
    </row>
    <row r="158" spans="2:2">
      <c r="B158" s="182"/>
    </row>
    <row r="159" spans="2:2" ht="15.75" customHeight="1"/>
    <row r="160" spans="2:2" ht="15.75" customHeight="1"/>
    <row r="161" spans="2:2" ht="15.75" customHeight="1"/>
    <row r="162" spans="2:2" ht="15.75" customHeight="1"/>
    <row r="163" spans="2:2">
      <c r="B163" s="144"/>
    </row>
    <row r="164" spans="2:2">
      <c r="B164" s="144"/>
    </row>
    <row r="165" spans="2:2">
      <c r="B165" s="144"/>
    </row>
    <row r="166" spans="2:2">
      <c r="B166" s="144"/>
    </row>
    <row r="167" spans="2:2">
      <c r="B167" s="144"/>
    </row>
    <row r="168" spans="2:2">
      <c r="B168" s="144"/>
    </row>
    <row r="169" spans="2:2">
      <c r="B169" s="144"/>
    </row>
    <row r="170" spans="2:2">
      <c r="B170" s="144"/>
    </row>
    <row r="171" spans="2:2">
      <c r="B171" s="144"/>
    </row>
    <row r="172" spans="2:2">
      <c r="B172" s="144"/>
    </row>
    <row r="173" spans="2:2">
      <c r="B173" s="144"/>
    </row>
    <row r="174" spans="2:2">
      <c r="B174" s="144"/>
    </row>
    <row r="175" spans="2:2">
      <c r="B175" s="144"/>
    </row>
    <row r="176" spans="2:2">
      <c r="B176" s="144"/>
    </row>
    <row r="177" spans="2:2">
      <c r="B177" s="144"/>
    </row>
    <row r="178" spans="2:2">
      <c r="B178" s="144"/>
    </row>
    <row r="179" spans="2:2" ht="15.75" customHeight="1"/>
    <row r="180" spans="2:2" ht="15.75" customHeight="1"/>
    <row r="181" spans="2:2" ht="15.75" customHeight="1"/>
    <row r="182" spans="2:2" ht="15.75" customHeight="1"/>
    <row r="183" spans="2:2" ht="15.75" customHeight="1"/>
    <row r="184" spans="2:2" ht="15.75" customHeight="1"/>
    <row r="185" spans="2:2" ht="15.75" customHeight="1"/>
    <row r="186" spans="2:2" ht="15.75" customHeight="1"/>
    <row r="187" spans="2:2" ht="15.75" customHeight="1"/>
    <row r="188" spans="2:2" ht="15.75" customHeight="1"/>
    <row r="189" spans="2:2" ht="15.75" customHeight="1"/>
    <row r="190" spans="2:2" ht="15.75" customHeight="1"/>
    <row r="191" spans="2:2" ht="15.75" customHeight="1"/>
    <row r="192" spans="2: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E49" name="Intervalo2_2_1_2_1_1"/>
    <protectedRange sqref="D48:E48" name="Intervalo2_2_1_1_1_1_1"/>
    <protectedRange sqref="D51" name="Intervalo3_1_1_1_1_1"/>
    <protectedRange sqref="D32:E44" name="Intervalo2_2_1_2_1_6_1_1_1"/>
    <protectedRange sqref="D29:E31" name="Intervalo2_2_1_2_1_1_1_2_1"/>
    <protectedRange sqref="B2:B20" name="Intervalo2_1_1_1_2_1_1"/>
    <protectedRange sqref="D10:E10 E11 D12:E12 E2:E9 E13:E20" name="Intervalo2_2_1_2_1_1_1_1_1_1"/>
    <protectedRange sqref="E21:E22 D23 D24:E25 D28:E28 D26" name="Intervalo2_2_1_2_1_2_2_1_1"/>
    <protectedRange sqref="B21:B31" name="Intervalo2_1_1_1_1_2_1_1"/>
    <protectedRange sqref="E23 E26:E27" name="Intervalo2_2_1_2_1_2_1_1_1_1"/>
    <protectedRange sqref="C21" name="Intervalo2_1_1_1_1_1_2_1_1"/>
    <protectedRange sqref="C22" name="Intervalo2_1_1_1_1_1_1_1_1_1"/>
  </protectedRanges>
  <hyperlinks>
    <hyperlink ref="I19" r:id="rId1"/>
    <hyperlink ref="I28" r:id="rId2"/>
    <hyperlink ref="I22" r:id="rId3"/>
    <hyperlink ref="I35" r:id="rId4"/>
    <hyperlink ref="I45" r:id="rId5"/>
    <hyperlink ref="I36" r:id="rId6"/>
    <hyperlink ref="I29" r:id="rId7"/>
    <hyperlink ref="I38" r:id="rId8"/>
    <hyperlink ref="I44" r:id="rId9"/>
    <hyperlink ref="I47" r:id="rId10"/>
  </hyperlinks>
  <printOptions horizontalCentered="1" verticalCentered="1"/>
  <pageMargins left="0.51181102362204722" right="0.51181102362204722" top="0.78740157480314965" bottom="0.78740157480314965" header="0" footer="0"/>
  <pageSetup paperSize="9" scale="35" orientation="landscape" r:id="rId11"/>
  <drawing r:id="rId1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1000"/>
  <sheetViews>
    <sheetView topLeftCell="E13" workbookViewId="0">
      <selection activeCell="H22" sqref="H22"/>
    </sheetView>
  </sheetViews>
  <sheetFormatPr defaultRowHeight="15" customHeight="1"/>
  <cols>
    <col min="1" max="1" width="22.85546875" customWidth="1"/>
    <col min="2" max="2" width="58.85546875" customWidth="1"/>
    <col min="3" max="3" width="17.28515625" customWidth="1"/>
    <col min="4" max="4" width="49.140625" bestFit="1" customWidth="1"/>
    <col min="5" max="5" width="19.85546875" bestFit="1" customWidth="1"/>
    <col min="6" max="6" width="13.85546875" customWidth="1"/>
    <col min="7" max="7" width="10.7109375" bestFit="1" customWidth="1"/>
    <col min="8" max="8" width="13.5703125" bestFit="1" customWidth="1"/>
    <col min="9" max="9" width="89.7109375" bestFit="1" customWidth="1"/>
  </cols>
  <sheetData>
    <row r="1" spans="1:10" ht="31.5">
      <c r="A1" s="145" t="s">
        <v>390</v>
      </c>
      <c r="B1" s="145" t="s">
        <v>391</v>
      </c>
      <c r="C1" s="148" t="s">
        <v>905</v>
      </c>
      <c r="D1" s="148" t="s">
        <v>745</v>
      </c>
      <c r="E1" s="148" t="s">
        <v>906</v>
      </c>
      <c r="F1" s="148" t="s">
        <v>747</v>
      </c>
      <c r="G1" s="148" t="s">
        <v>1048</v>
      </c>
      <c r="H1" s="148" t="s">
        <v>907</v>
      </c>
      <c r="I1" s="148" t="s">
        <v>908</v>
      </c>
    </row>
    <row r="2" spans="1:10">
      <c r="A2" s="193" t="s">
        <v>406</v>
      </c>
      <c r="B2" s="304" t="s">
        <v>407</v>
      </c>
      <c r="C2" s="168">
        <v>24380578002041</v>
      </c>
      <c r="D2" s="303" t="s">
        <v>843</v>
      </c>
      <c r="E2" s="305" t="s">
        <v>909</v>
      </c>
      <c r="F2" s="306">
        <v>44649</v>
      </c>
      <c r="G2" s="307">
        <v>45014</v>
      </c>
      <c r="H2" s="183">
        <v>0</v>
      </c>
      <c r="I2" s="157" t="s">
        <v>910</v>
      </c>
      <c r="J2" s="144"/>
    </row>
    <row r="3" spans="1:10">
      <c r="A3" s="193" t="s">
        <v>406</v>
      </c>
      <c r="B3" s="304" t="s">
        <v>407</v>
      </c>
      <c r="C3" s="155" t="s">
        <v>702</v>
      </c>
      <c r="D3" s="158" t="s">
        <v>703</v>
      </c>
      <c r="E3" s="305" t="s">
        <v>909</v>
      </c>
      <c r="F3" s="306">
        <v>44649</v>
      </c>
      <c r="G3" s="307">
        <v>45014</v>
      </c>
      <c r="H3" s="159" t="s">
        <v>911</v>
      </c>
      <c r="I3" s="160" t="s">
        <v>912</v>
      </c>
      <c r="J3" s="146"/>
    </row>
    <row r="4" spans="1:10">
      <c r="A4" s="193" t="s">
        <v>406</v>
      </c>
      <c r="B4" s="304" t="s">
        <v>407</v>
      </c>
      <c r="C4" s="155" t="s">
        <v>771</v>
      </c>
      <c r="D4" s="158" t="s">
        <v>772</v>
      </c>
      <c r="E4" s="305" t="s">
        <v>909</v>
      </c>
      <c r="F4" s="306">
        <v>44649</v>
      </c>
      <c r="G4" s="307">
        <v>45014</v>
      </c>
      <c r="H4" s="183">
        <v>0</v>
      </c>
      <c r="I4" s="160" t="s">
        <v>913</v>
      </c>
      <c r="J4" s="146"/>
    </row>
    <row r="5" spans="1:10">
      <c r="A5" s="193" t="s">
        <v>406</v>
      </c>
      <c r="B5" s="304" t="s">
        <v>407</v>
      </c>
      <c r="C5" s="142" t="s">
        <v>683</v>
      </c>
      <c r="D5" s="170" t="s">
        <v>801</v>
      </c>
      <c r="E5" s="305" t="s">
        <v>909</v>
      </c>
      <c r="F5" s="306">
        <v>44649</v>
      </c>
      <c r="G5" s="307">
        <v>45014</v>
      </c>
      <c r="H5" s="159" t="s">
        <v>842</v>
      </c>
      <c r="I5" s="160" t="s">
        <v>914</v>
      </c>
    </row>
    <row r="6" spans="1:10">
      <c r="A6" s="193" t="s">
        <v>406</v>
      </c>
      <c r="B6" s="304" t="s">
        <v>407</v>
      </c>
      <c r="C6" s="308" t="s">
        <v>752</v>
      </c>
      <c r="D6" s="170" t="s">
        <v>753</v>
      </c>
      <c r="E6" s="309" t="s">
        <v>909</v>
      </c>
      <c r="F6" s="306">
        <v>44649</v>
      </c>
      <c r="G6" s="307">
        <v>45014</v>
      </c>
      <c r="H6" s="161">
        <v>890</v>
      </c>
      <c r="I6" s="162" t="s">
        <v>915</v>
      </c>
    </row>
    <row r="7" spans="1:10">
      <c r="A7" s="193" t="s">
        <v>406</v>
      </c>
      <c r="B7" s="304" t="s">
        <v>407</v>
      </c>
      <c r="C7" s="169" t="s">
        <v>846</v>
      </c>
      <c r="D7" s="170" t="s">
        <v>847</v>
      </c>
      <c r="E7" s="309" t="s">
        <v>909</v>
      </c>
      <c r="F7" s="310">
        <v>44630</v>
      </c>
      <c r="G7" s="311"/>
      <c r="H7" s="159">
        <v>1900.31</v>
      </c>
      <c r="I7" s="162" t="s">
        <v>916</v>
      </c>
    </row>
    <row r="8" spans="1:10">
      <c r="A8" s="193" t="s">
        <v>406</v>
      </c>
      <c r="B8" s="304" t="s">
        <v>407</v>
      </c>
      <c r="C8" s="168">
        <v>18554757000192</v>
      </c>
      <c r="D8" s="167" t="s">
        <v>787</v>
      </c>
      <c r="E8" s="309" t="s">
        <v>909</v>
      </c>
      <c r="F8" s="310">
        <v>44649</v>
      </c>
      <c r="G8" s="311" t="s">
        <v>917</v>
      </c>
      <c r="H8" s="161">
        <v>0</v>
      </c>
      <c r="I8" s="157" t="s">
        <v>918</v>
      </c>
    </row>
    <row r="9" spans="1:10">
      <c r="A9" s="193" t="s">
        <v>751</v>
      </c>
      <c r="B9" s="304" t="s">
        <v>407</v>
      </c>
      <c r="C9" s="142" t="s">
        <v>804</v>
      </c>
      <c r="D9" s="163" t="s">
        <v>805</v>
      </c>
      <c r="E9" s="309" t="s">
        <v>909</v>
      </c>
      <c r="F9" s="184">
        <v>44649</v>
      </c>
      <c r="G9" s="185">
        <v>44689</v>
      </c>
      <c r="H9" s="161">
        <v>0</v>
      </c>
      <c r="I9" s="181" t="s">
        <v>919</v>
      </c>
    </row>
    <row r="10" spans="1:10">
      <c r="A10" s="193" t="s">
        <v>406</v>
      </c>
      <c r="B10" s="304" t="s">
        <v>407</v>
      </c>
      <c r="C10" s="168">
        <v>32464716000136</v>
      </c>
      <c r="D10" s="303" t="s">
        <v>920</v>
      </c>
      <c r="E10" s="309" t="s">
        <v>909</v>
      </c>
      <c r="F10" s="306">
        <v>44649</v>
      </c>
      <c r="G10" s="307">
        <v>45014</v>
      </c>
      <c r="H10" s="159" t="s">
        <v>921</v>
      </c>
      <c r="I10" s="160" t="s">
        <v>922</v>
      </c>
    </row>
    <row r="11" spans="1:10" ht="14.25" customHeight="1">
      <c r="A11" s="193" t="s">
        <v>406</v>
      </c>
      <c r="B11" s="292" t="s">
        <v>407</v>
      </c>
      <c r="C11" s="142" t="s">
        <v>685</v>
      </c>
      <c r="D11" s="170" t="s">
        <v>758</v>
      </c>
      <c r="E11" s="309" t="s">
        <v>909</v>
      </c>
      <c r="F11" s="186" t="s">
        <v>923</v>
      </c>
      <c r="G11" s="187" t="s">
        <v>917</v>
      </c>
      <c r="H11" s="161">
        <v>0</v>
      </c>
      <c r="I11" s="181" t="s">
        <v>924</v>
      </c>
    </row>
    <row r="12" spans="1:10">
      <c r="A12" s="193" t="s">
        <v>751</v>
      </c>
      <c r="B12" s="304" t="s">
        <v>407</v>
      </c>
      <c r="C12" s="166">
        <v>21374060000144</v>
      </c>
      <c r="D12" s="167" t="s">
        <v>780</v>
      </c>
      <c r="E12" s="309" t="s">
        <v>909</v>
      </c>
      <c r="F12" s="186" t="s">
        <v>925</v>
      </c>
      <c r="G12" s="187" t="s">
        <v>926</v>
      </c>
      <c r="H12" s="161">
        <v>2200</v>
      </c>
      <c r="I12" s="181" t="s">
        <v>927</v>
      </c>
    </row>
    <row r="13" spans="1:10" ht="15.75">
      <c r="A13" s="194" t="s">
        <v>406</v>
      </c>
      <c r="B13" s="188" t="s">
        <v>407</v>
      </c>
      <c r="C13" s="312" t="s">
        <v>928</v>
      </c>
      <c r="D13" s="195" t="s">
        <v>780</v>
      </c>
      <c r="E13" s="156" t="s">
        <v>909</v>
      </c>
      <c r="F13" s="184">
        <v>44682</v>
      </c>
      <c r="G13" s="189"/>
      <c r="H13" s="215">
        <v>563.33000000000004</v>
      </c>
      <c r="I13" s="181" t="s">
        <v>929</v>
      </c>
    </row>
    <row r="14" spans="1:10" ht="15.75">
      <c r="A14" s="194" t="s">
        <v>406</v>
      </c>
      <c r="B14" s="188" t="s">
        <v>407</v>
      </c>
      <c r="C14" s="196">
        <v>19694602000114</v>
      </c>
      <c r="D14" s="195" t="s">
        <v>930</v>
      </c>
      <c r="E14" s="156" t="s">
        <v>909</v>
      </c>
      <c r="F14" s="184">
        <v>44743</v>
      </c>
      <c r="G14" s="189"/>
      <c r="H14" s="233">
        <v>2666.67</v>
      </c>
      <c r="I14" s="181" t="s">
        <v>931</v>
      </c>
    </row>
    <row r="15" spans="1:10">
      <c r="A15" s="194" t="s">
        <v>406</v>
      </c>
      <c r="B15" s="190" t="s">
        <v>407</v>
      </c>
      <c r="C15" s="186" t="s">
        <v>932</v>
      </c>
      <c r="D15" s="191" t="s">
        <v>722</v>
      </c>
      <c r="E15" s="192" t="s">
        <v>909</v>
      </c>
      <c r="F15" s="184">
        <v>44746</v>
      </c>
      <c r="G15" s="189"/>
      <c r="H15" s="161">
        <v>0</v>
      </c>
      <c r="I15" s="181" t="s">
        <v>933</v>
      </c>
    </row>
    <row r="16" spans="1:10">
      <c r="A16" s="197">
        <v>14284483000450</v>
      </c>
      <c r="B16" s="153" t="s">
        <v>407</v>
      </c>
      <c r="C16" s="198">
        <v>22544432000104</v>
      </c>
      <c r="D16" s="303" t="s">
        <v>724</v>
      </c>
      <c r="E16" s="195" t="s">
        <v>909</v>
      </c>
      <c r="F16" s="185">
        <v>44770</v>
      </c>
      <c r="G16" s="181"/>
      <c r="H16" s="161">
        <v>0</v>
      </c>
      <c r="I16" s="181" t="s">
        <v>934</v>
      </c>
    </row>
    <row r="17" spans="1:9">
      <c r="A17" s="193" t="s">
        <v>406</v>
      </c>
      <c r="B17" s="291" t="s">
        <v>407</v>
      </c>
      <c r="C17" s="172">
        <v>31698424000103</v>
      </c>
      <c r="D17" s="171" t="s">
        <v>874</v>
      </c>
      <c r="E17" s="312" t="s">
        <v>909</v>
      </c>
      <c r="F17" s="185">
        <v>44652</v>
      </c>
      <c r="G17" s="181"/>
      <c r="H17" s="199">
        <v>10000</v>
      </c>
      <c r="I17" s="181" t="s">
        <v>935</v>
      </c>
    </row>
    <row r="18" spans="1:9">
      <c r="A18" s="193" t="s">
        <v>406</v>
      </c>
      <c r="B18" s="291" t="s">
        <v>407</v>
      </c>
      <c r="C18" s="168">
        <v>21216574000171</v>
      </c>
      <c r="D18" s="170" t="s">
        <v>892</v>
      </c>
      <c r="E18" s="312" t="s">
        <v>909</v>
      </c>
      <c r="F18" s="185">
        <v>44621</v>
      </c>
      <c r="G18" s="181"/>
      <c r="H18" s="161">
        <v>0</v>
      </c>
      <c r="I18" s="181" t="s">
        <v>936</v>
      </c>
    </row>
    <row r="19" spans="1:9">
      <c r="A19" s="197">
        <v>14284483000450</v>
      </c>
      <c r="B19" s="153" t="s">
        <v>407</v>
      </c>
      <c r="C19" s="197">
        <v>18630942000119</v>
      </c>
      <c r="D19" s="312" t="s">
        <v>677</v>
      </c>
      <c r="E19" s="181" t="s">
        <v>909</v>
      </c>
      <c r="F19" s="185">
        <v>44788</v>
      </c>
      <c r="G19" s="181"/>
      <c r="H19" s="161">
        <v>0</v>
      </c>
      <c r="I19" s="181" t="s">
        <v>937</v>
      </c>
    </row>
    <row r="20" spans="1:9">
      <c r="A20" s="197">
        <v>14284483000450</v>
      </c>
      <c r="B20" s="153" t="s">
        <v>407</v>
      </c>
      <c r="C20" s="197">
        <v>18630942000119</v>
      </c>
      <c r="D20" s="312" t="s">
        <v>677</v>
      </c>
      <c r="E20" s="181" t="s">
        <v>909</v>
      </c>
      <c r="F20" s="185">
        <v>44837</v>
      </c>
      <c r="G20" s="181"/>
      <c r="H20" s="161">
        <v>0</v>
      </c>
      <c r="I20" s="181" t="s">
        <v>1049</v>
      </c>
    </row>
    <row r="21" spans="1:9">
      <c r="A21" s="197">
        <v>14284483000450</v>
      </c>
      <c r="B21" s="153" t="s">
        <v>407</v>
      </c>
      <c r="C21" s="197">
        <v>18630942000119</v>
      </c>
      <c r="D21" s="312" t="s">
        <v>677</v>
      </c>
      <c r="E21" s="181" t="s">
        <v>909</v>
      </c>
      <c r="F21" s="185">
        <v>44936</v>
      </c>
      <c r="G21" s="181"/>
      <c r="H21" s="199">
        <v>4600</v>
      </c>
      <c r="I21" s="181" t="s">
        <v>938</v>
      </c>
    </row>
    <row r="22" spans="1:9">
      <c r="A22" s="193" t="s">
        <v>406</v>
      </c>
      <c r="B22" s="291" t="s">
        <v>407</v>
      </c>
      <c r="C22" s="172">
        <v>31698424000103</v>
      </c>
      <c r="D22" s="171" t="s">
        <v>874</v>
      </c>
      <c r="E22" s="536" t="s">
        <v>1088</v>
      </c>
      <c r="F22" s="185">
        <v>44986</v>
      </c>
      <c r="G22" s="181"/>
      <c r="H22" s="199">
        <v>13000</v>
      </c>
      <c r="I22" s="537" t="s">
        <v>1089</v>
      </c>
    </row>
    <row r="23" spans="1:9">
      <c r="B23" s="144"/>
    </row>
    <row r="24" spans="1:9">
      <c r="B24" s="144"/>
    </row>
    <row r="25" spans="1:9">
      <c r="B25" s="144"/>
    </row>
    <row r="26" spans="1:9">
      <c r="B26" s="144"/>
    </row>
    <row r="27" spans="1:9">
      <c r="B27" s="144"/>
    </row>
    <row r="28" spans="1:9">
      <c r="B28" s="144"/>
    </row>
    <row r="29" spans="1:9">
      <c r="B29" s="144"/>
    </row>
    <row r="30" spans="1:9">
      <c r="B30" s="144"/>
    </row>
    <row r="31" spans="1:9">
      <c r="B31" s="144"/>
    </row>
    <row r="32" spans="1:9">
      <c r="B32" s="144"/>
    </row>
    <row r="33" spans="2:2">
      <c r="B33" s="144"/>
    </row>
    <row r="34" spans="2:2">
      <c r="B34" s="144"/>
    </row>
    <row r="35" spans="2:2">
      <c r="B35" s="144"/>
    </row>
    <row r="36" spans="2:2">
      <c r="B36" s="144"/>
    </row>
    <row r="37" spans="2:2">
      <c r="B37" s="144"/>
    </row>
    <row r="38" spans="2:2">
      <c r="B38" s="144"/>
    </row>
    <row r="39" spans="2:2">
      <c r="B39" s="144"/>
    </row>
    <row r="40" spans="2:2">
      <c r="B40" s="144"/>
    </row>
    <row r="41" spans="2:2">
      <c r="B41" s="144"/>
    </row>
    <row r="42" spans="2:2">
      <c r="B42" s="144"/>
    </row>
    <row r="43" spans="2:2">
      <c r="B43" s="144"/>
    </row>
    <row r="44" spans="2:2">
      <c r="B44" s="144"/>
    </row>
    <row r="45" spans="2:2">
      <c r="B45" s="144"/>
    </row>
    <row r="46" spans="2:2">
      <c r="B46" s="144"/>
    </row>
    <row r="47" spans="2:2">
      <c r="B47" s="144"/>
    </row>
    <row r="48" spans="2:2">
      <c r="B48" s="144"/>
    </row>
    <row r="49" spans="2:2">
      <c r="B49" s="144"/>
    </row>
    <row r="50" spans="2:2">
      <c r="B50" s="144"/>
    </row>
    <row r="51" spans="2:2">
      <c r="B51" s="144"/>
    </row>
    <row r="52" spans="2:2">
      <c r="B52" s="144"/>
    </row>
    <row r="53" spans="2:2">
      <c r="B53" s="144"/>
    </row>
    <row r="54" spans="2:2">
      <c r="B54" s="144"/>
    </row>
    <row r="55" spans="2:2">
      <c r="B55" s="144"/>
    </row>
    <row r="56" spans="2:2">
      <c r="B56" s="144"/>
    </row>
    <row r="57" spans="2:2">
      <c r="B57" s="144"/>
    </row>
    <row r="58" spans="2:2">
      <c r="B58" s="144"/>
    </row>
    <row r="59" spans="2:2">
      <c r="B59" s="144"/>
    </row>
    <row r="60" spans="2:2">
      <c r="B60" s="144"/>
    </row>
    <row r="61" spans="2:2">
      <c r="B61" s="144"/>
    </row>
    <row r="62" spans="2:2">
      <c r="B62" s="144"/>
    </row>
    <row r="63" spans="2:2">
      <c r="B63" s="144"/>
    </row>
    <row r="64" spans="2:2">
      <c r="B64" s="144"/>
    </row>
    <row r="65" spans="2:2">
      <c r="B65" s="144"/>
    </row>
    <row r="66" spans="2:2">
      <c r="B66" s="144"/>
    </row>
    <row r="67" spans="2:2">
      <c r="B67" s="144"/>
    </row>
    <row r="68" spans="2:2">
      <c r="B68" s="144"/>
    </row>
    <row r="69" spans="2:2">
      <c r="B69" s="144"/>
    </row>
    <row r="70" spans="2:2">
      <c r="B70" s="144"/>
    </row>
    <row r="71" spans="2:2">
      <c r="B71" s="144"/>
    </row>
    <row r="72" spans="2:2">
      <c r="B72" s="144"/>
    </row>
    <row r="73" spans="2:2">
      <c r="B73" s="144"/>
    </row>
    <row r="74" spans="2:2">
      <c r="B74" s="144"/>
    </row>
    <row r="75" spans="2:2">
      <c r="B75" s="144"/>
    </row>
    <row r="76" spans="2:2">
      <c r="B76" s="144"/>
    </row>
    <row r="77" spans="2:2">
      <c r="B77" s="144"/>
    </row>
    <row r="78" spans="2:2">
      <c r="B78" s="144"/>
    </row>
    <row r="79" spans="2:2">
      <c r="B79" s="144"/>
    </row>
    <row r="80" spans="2:2">
      <c r="B80" s="144"/>
    </row>
    <row r="81" spans="2:2">
      <c r="B81" s="144"/>
    </row>
    <row r="82" spans="2:2">
      <c r="B82" s="144"/>
    </row>
    <row r="83" spans="2:2">
      <c r="B83" s="144"/>
    </row>
    <row r="84" spans="2:2">
      <c r="B84" s="144"/>
    </row>
    <row r="85" spans="2:2">
      <c r="B85" s="144"/>
    </row>
    <row r="86" spans="2:2">
      <c r="B86" s="144"/>
    </row>
    <row r="87" spans="2:2">
      <c r="B87" s="144"/>
    </row>
    <row r="88" spans="2:2">
      <c r="B88" s="144"/>
    </row>
    <row r="89" spans="2:2">
      <c r="B89" s="144"/>
    </row>
    <row r="90" spans="2:2">
      <c r="B90" s="144"/>
    </row>
    <row r="91" spans="2:2">
      <c r="B91" s="144"/>
    </row>
    <row r="92" spans="2:2">
      <c r="B92" s="144"/>
    </row>
    <row r="93" spans="2:2">
      <c r="B93" s="144"/>
    </row>
    <row r="94" spans="2:2">
      <c r="B94" s="144"/>
    </row>
    <row r="95" spans="2:2">
      <c r="B95" s="144"/>
    </row>
    <row r="96" spans="2:2">
      <c r="B96" s="144"/>
    </row>
    <row r="97" spans="2:2">
      <c r="B97" s="144"/>
    </row>
    <row r="98" spans="2:2">
      <c r="B98" s="144"/>
    </row>
    <row r="99" spans="2:2">
      <c r="B99" s="144"/>
    </row>
    <row r="100" spans="2:2">
      <c r="B100" s="144"/>
    </row>
    <row r="101" spans="2:2">
      <c r="B101" s="144"/>
    </row>
    <row r="102" spans="2:2">
      <c r="B102" s="144"/>
    </row>
    <row r="103" spans="2:2">
      <c r="B103" s="144"/>
    </row>
    <row r="104" spans="2:2">
      <c r="B104" s="144"/>
    </row>
    <row r="105" spans="2:2">
      <c r="B105" s="144"/>
    </row>
    <row r="106" spans="2:2">
      <c r="B106" s="144"/>
    </row>
    <row r="107" spans="2:2">
      <c r="B107" s="144"/>
    </row>
    <row r="108" spans="2:2">
      <c r="B108" s="144"/>
    </row>
    <row r="109" spans="2:2">
      <c r="B109" s="144"/>
    </row>
    <row r="110" spans="2:2">
      <c r="B110" s="144"/>
    </row>
    <row r="111" spans="2:2">
      <c r="B111" s="144"/>
    </row>
    <row r="112" spans="2:2">
      <c r="B112" s="144"/>
    </row>
    <row r="113" spans="2:2">
      <c r="B113" s="144"/>
    </row>
    <row r="114" spans="2:2">
      <c r="B114" s="144"/>
    </row>
    <row r="115" spans="2:2">
      <c r="B115" s="144"/>
    </row>
    <row r="116" spans="2:2">
      <c r="B116" s="144"/>
    </row>
    <row r="117" spans="2:2">
      <c r="B117" s="144"/>
    </row>
    <row r="118" spans="2:2">
      <c r="B118" s="144"/>
    </row>
    <row r="119" spans="2:2">
      <c r="B119" s="144"/>
    </row>
    <row r="120" spans="2:2">
      <c r="B120" s="144"/>
    </row>
    <row r="121" spans="2:2">
      <c r="B121" s="144"/>
    </row>
    <row r="122" spans="2:2">
      <c r="B122" s="144"/>
    </row>
    <row r="123" spans="2:2">
      <c r="B123" s="144"/>
    </row>
    <row r="124" spans="2:2">
      <c r="B124" s="144"/>
    </row>
    <row r="125" spans="2:2">
      <c r="B125" s="144"/>
    </row>
    <row r="126" spans="2:2">
      <c r="B126" s="144"/>
    </row>
    <row r="127" spans="2:2">
      <c r="B127" s="144"/>
    </row>
    <row r="128" spans="2:2">
      <c r="B128" s="144"/>
    </row>
    <row r="129" spans="2:2">
      <c r="B129" s="144"/>
    </row>
    <row r="130" spans="2:2">
      <c r="B130" s="144"/>
    </row>
    <row r="131" spans="2:2">
      <c r="B131" s="144"/>
    </row>
    <row r="132" spans="2:2">
      <c r="B132" s="144"/>
    </row>
    <row r="133" spans="2:2">
      <c r="B133" s="144"/>
    </row>
    <row r="134" spans="2:2">
      <c r="B134" s="144"/>
    </row>
    <row r="135" spans="2:2">
      <c r="B135" s="144"/>
    </row>
    <row r="136" spans="2:2">
      <c r="B136" s="144"/>
    </row>
    <row r="137" spans="2:2">
      <c r="B137" s="144"/>
    </row>
    <row r="138" spans="2:2">
      <c r="B138" s="144"/>
    </row>
    <row r="139" spans="2:2">
      <c r="B139" s="144"/>
    </row>
    <row r="140" spans="2:2">
      <c r="B140" s="144"/>
    </row>
    <row r="141" spans="2:2">
      <c r="B141" s="144"/>
    </row>
    <row r="142" spans="2:2">
      <c r="B142" s="144"/>
    </row>
    <row r="143" spans="2:2">
      <c r="B143" s="144"/>
    </row>
    <row r="144" spans="2:2">
      <c r="B144" s="144"/>
    </row>
    <row r="145" spans="2:2">
      <c r="B145" s="144"/>
    </row>
    <row r="146" spans="2:2">
      <c r="B146" s="144"/>
    </row>
    <row r="147" spans="2:2">
      <c r="B147" s="144"/>
    </row>
    <row r="148" spans="2:2">
      <c r="B148" s="144"/>
    </row>
    <row r="149" spans="2:2">
      <c r="B149" s="144"/>
    </row>
    <row r="150" spans="2:2">
      <c r="B150" s="144"/>
    </row>
    <row r="151" spans="2:2">
      <c r="B151" s="144"/>
    </row>
    <row r="152" spans="2:2">
      <c r="B152" s="144"/>
    </row>
    <row r="153" spans="2:2">
      <c r="B153" s="144"/>
    </row>
    <row r="154" spans="2:2">
      <c r="B154" s="144"/>
    </row>
    <row r="155" spans="2:2">
      <c r="B155" s="144"/>
    </row>
    <row r="156" spans="2:2">
      <c r="B156" s="144"/>
    </row>
    <row r="157" spans="2:2">
      <c r="B157" s="144"/>
    </row>
    <row r="158" spans="2:2">
      <c r="B158" s="144"/>
    </row>
    <row r="159" spans="2:2">
      <c r="B159" s="144"/>
    </row>
    <row r="160" spans="2:2">
      <c r="B160" s="144"/>
    </row>
    <row r="161" spans="2:2">
      <c r="B161" s="144"/>
    </row>
    <row r="162" spans="2:2">
      <c r="B162" s="144"/>
    </row>
    <row r="163" spans="2:2">
      <c r="B163" s="144"/>
    </row>
    <row r="164" spans="2:2">
      <c r="B164" s="144"/>
    </row>
    <row r="165" spans="2:2">
      <c r="B165" s="144"/>
    </row>
    <row r="166" spans="2:2">
      <c r="B166" s="144"/>
    </row>
    <row r="167" spans="2:2">
      <c r="B167" s="144"/>
    </row>
    <row r="168" spans="2:2">
      <c r="B168" s="144"/>
    </row>
    <row r="169" spans="2:2">
      <c r="B169" s="144"/>
    </row>
    <row r="170" spans="2:2">
      <c r="B170" s="144"/>
    </row>
    <row r="171" spans="2:2">
      <c r="B171" s="144"/>
    </row>
    <row r="172" spans="2:2" ht="15.75" customHeight="1"/>
    <row r="173" spans="2:2" ht="15.75" customHeight="1"/>
    <row r="174" spans="2:2" ht="15.75" customHeight="1"/>
    <row r="175" spans="2:2" ht="15.75" customHeight="1"/>
    <row r="176" spans="2:2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B15" name="Intervalo2_1_1"/>
    <protectedRange sqref="A15" name="Intervalo2_2_1_1"/>
    <protectedRange sqref="E15" name="Intervalo2_1_1_1_1_2_1_1_1_2"/>
    <protectedRange sqref="D15" name="Intervalo2_2_1_2_1_5"/>
    <protectedRange sqref="E6:E12" name="Intervalo2_1_1_1_1_2_1_1_1_1_1"/>
    <protectedRange sqref="I2" name="Intervalo2_1_1_1_1_4_1_1_1_1_1"/>
    <protectedRange sqref="B2" name="Intervalo2_1_1_1_4"/>
    <protectedRange sqref="D2:E2 E3:E5" name="Intervalo2_2_1_2_1_1_3"/>
    <protectedRange sqref="B3" name="Intervalo2_1_1_1_1_5"/>
    <protectedRange sqref="B4" name="Intervalo2_1_1_1_1_1_1"/>
    <protectedRange sqref="B5:B6" name="Intervalo2_1_1_1_1_2_1"/>
    <protectedRange sqref="D7" name="Intervalo2_2_1_2_1_2_2"/>
    <protectedRange sqref="B7" name="Intervalo2_1_1_1_1_3_1"/>
    <protectedRange sqref="B8:B9 B12" name="Intervalo2_1_1_1_2_1"/>
    <protectedRange sqref="D8" name="Intervalo2_2_1_2_1_1_1_1"/>
    <protectedRange sqref="D10" name="Intervalo2_2_1_2_1_2_1_1"/>
    <protectedRange sqref="B10" name="Intervalo2_1_1_1_1_4_1"/>
    <protectedRange sqref="B11" name="Intervalo2_1_1_1_3_1"/>
    <protectedRange sqref="D12" name="Intervalo2_2_1_2_1_1_2_1"/>
    <protectedRange sqref="D17 D22" name="Intervalo2_2_1_2_1_3_1"/>
    <protectedRange sqref="D18" name="Intervalo2_2_1_2_1_4_1"/>
  </protectedRanges>
  <hyperlinks>
    <hyperlink ref="I4" r:id="rId1"/>
    <hyperlink ref="G15" r:id="rId2" display="https://drive.google.com/file/d/18M2fMXwgkeGzTYDMdSxBnswEVrE3U2Ya/view?usp=sharing"/>
    <hyperlink ref="I22" r:id="rId3"/>
  </hyperlinks>
  <printOptions horizontalCentered="1" verticalCentered="1"/>
  <pageMargins left="0.51181102362204722" right="0.51181102362204722" top="0.78740157480314965" bottom="0.78740157480314965" header="0" footer="0"/>
  <pageSetup paperSize="9" scale="45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B28" workbookViewId="0">
      <selection activeCell="G30" sqref="G30"/>
    </sheetView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765" t="s">
        <v>0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765" t="s">
        <v>2</v>
      </c>
      <c r="B8" s="699"/>
      <c r="C8" s="699"/>
      <c r="D8" s="699"/>
      <c r="E8" s="699"/>
      <c r="F8" s="699"/>
      <c r="G8" s="699"/>
      <c r="H8" s="699"/>
      <c r="I8" s="699"/>
      <c r="J8" s="699"/>
      <c r="K8" s="699"/>
      <c r="L8" s="699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797" t="s">
        <v>5</v>
      </c>
      <c r="B9" s="699"/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>
      <c r="A10" s="47"/>
      <c r="B10" s="47"/>
      <c r="C10" s="54"/>
      <c r="D10" s="47"/>
      <c r="E10" s="47"/>
      <c r="F10" s="47"/>
      <c r="G10" s="47"/>
      <c r="H10" s="47"/>
      <c r="I10" s="4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8.25" customHeight="1">
      <c r="A11" s="811" t="s">
        <v>939</v>
      </c>
      <c r="B11" s="646"/>
      <c r="C11" s="646"/>
      <c r="D11" s="646"/>
      <c r="E11" s="646"/>
      <c r="F11" s="646"/>
      <c r="G11" s="646"/>
      <c r="H11" s="646"/>
      <c r="I11" s="646"/>
      <c r="J11" s="646"/>
      <c r="K11" s="646"/>
      <c r="L11" s="647"/>
      <c r="M11" s="762" t="s">
        <v>940</v>
      </c>
      <c r="N11" s="64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802" t="s">
        <v>7</v>
      </c>
      <c r="B12" s="646"/>
      <c r="C12" s="646"/>
      <c r="D12" s="646"/>
      <c r="E12" s="646"/>
      <c r="F12" s="647"/>
      <c r="G12" s="802" t="s">
        <v>268</v>
      </c>
      <c r="H12" s="646"/>
      <c r="I12" s="646"/>
      <c r="J12" s="646"/>
      <c r="K12" s="646"/>
      <c r="L12" s="647"/>
      <c r="M12" s="762" t="s">
        <v>269</v>
      </c>
      <c r="N12" s="64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>
      <c r="A13" s="803" t="s">
        <v>11</v>
      </c>
      <c r="B13" s="646"/>
      <c r="C13" s="646"/>
      <c r="D13" s="646"/>
      <c r="E13" s="646"/>
      <c r="F13" s="647"/>
      <c r="G13" s="758" t="s">
        <v>12</v>
      </c>
      <c r="H13" s="646"/>
      <c r="I13" s="646"/>
      <c r="J13" s="646"/>
      <c r="K13" s="646"/>
      <c r="L13" s="647"/>
      <c r="M13" s="810" t="s">
        <v>1054</v>
      </c>
      <c r="N13" s="64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129"/>
      <c r="B14" s="130"/>
      <c r="C14" s="88"/>
      <c r="D14" s="131"/>
      <c r="E14" s="131"/>
      <c r="F14" s="131"/>
      <c r="G14" s="131"/>
      <c r="H14" s="13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29"/>
      <c r="B15" s="132"/>
      <c r="C15" s="129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804" t="s">
        <v>941</v>
      </c>
      <c r="B16" s="688"/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805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806" t="s">
        <v>939</v>
      </c>
      <c r="B17" s="807" t="s">
        <v>942</v>
      </c>
      <c r="C17" s="133" t="s">
        <v>943</v>
      </c>
      <c r="D17" s="133" t="s">
        <v>944</v>
      </c>
      <c r="E17" s="133" t="s">
        <v>945</v>
      </c>
      <c r="F17" s="133" t="s">
        <v>946</v>
      </c>
      <c r="G17" s="133" t="s">
        <v>947</v>
      </c>
      <c r="H17" s="133" t="s">
        <v>948</v>
      </c>
      <c r="I17" s="133" t="s">
        <v>949</v>
      </c>
      <c r="J17" s="133" t="s">
        <v>950</v>
      </c>
      <c r="K17" s="133" t="s">
        <v>951</v>
      </c>
      <c r="L17" s="133" t="s">
        <v>952</v>
      </c>
      <c r="M17" s="133" t="s">
        <v>953</v>
      </c>
      <c r="N17" s="133" t="s">
        <v>954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652"/>
      <c r="B18" s="652"/>
      <c r="C18" s="133" t="s">
        <v>955</v>
      </c>
      <c r="D18" s="133" t="s">
        <v>955</v>
      </c>
      <c r="E18" s="133" t="s">
        <v>955</v>
      </c>
      <c r="F18" s="133" t="s">
        <v>955</v>
      </c>
      <c r="G18" s="133" t="s">
        <v>955</v>
      </c>
      <c r="H18" s="133" t="s">
        <v>955</v>
      </c>
      <c r="I18" s="133" t="s">
        <v>955</v>
      </c>
      <c r="J18" s="133" t="s">
        <v>955</v>
      </c>
      <c r="K18" s="133" t="s">
        <v>955</v>
      </c>
      <c r="L18" s="133" t="s">
        <v>955</v>
      </c>
      <c r="M18" s="133" t="s">
        <v>955</v>
      </c>
      <c r="N18" s="133" t="s">
        <v>955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34" t="s">
        <v>956</v>
      </c>
      <c r="B19" s="808" t="s">
        <v>957</v>
      </c>
      <c r="C19" s="135">
        <v>24</v>
      </c>
      <c r="D19" s="135">
        <v>22</v>
      </c>
      <c r="E19" s="140">
        <v>23</v>
      </c>
      <c r="F19" s="135">
        <v>22</v>
      </c>
      <c r="G19" s="135">
        <v>0</v>
      </c>
      <c r="H19" s="135">
        <v>0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>
      <c r="A20" s="136" t="s">
        <v>958</v>
      </c>
      <c r="B20" s="712"/>
      <c r="C20" s="135">
        <v>80</v>
      </c>
      <c r="D20" s="135">
        <v>83</v>
      </c>
      <c r="E20" s="140">
        <v>84</v>
      </c>
      <c r="F20" s="135">
        <v>87</v>
      </c>
      <c r="G20" s="135">
        <v>0</v>
      </c>
      <c r="H20" s="135">
        <v>0</v>
      </c>
      <c r="I20" s="135">
        <v>0</v>
      </c>
      <c r="J20" s="135">
        <v>0</v>
      </c>
      <c r="K20" s="135">
        <v>0</v>
      </c>
      <c r="L20" s="135">
        <v>0</v>
      </c>
      <c r="M20" s="135">
        <v>0</v>
      </c>
      <c r="N20" s="135"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34" t="s">
        <v>959</v>
      </c>
      <c r="B21" s="652"/>
      <c r="C21" s="135">
        <v>52</v>
      </c>
      <c r="D21" s="135">
        <v>56</v>
      </c>
      <c r="E21" s="140">
        <v>56</v>
      </c>
      <c r="F21" s="135">
        <v>57</v>
      </c>
      <c r="G21" s="135">
        <v>0</v>
      </c>
      <c r="H21" s="135">
        <v>0</v>
      </c>
      <c r="I21" s="135">
        <v>0</v>
      </c>
      <c r="J21" s="135">
        <v>0</v>
      </c>
      <c r="K21" s="135">
        <v>0</v>
      </c>
      <c r="L21" s="135">
        <v>0</v>
      </c>
      <c r="M21" s="135">
        <v>0</v>
      </c>
      <c r="N21" s="135"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00" t="s">
        <v>960</v>
      </c>
      <c r="B22" s="647"/>
      <c r="C22" s="137">
        <f t="shared" ref="C22:N22" si="0">SUM(C19:C21)</f>
        <v>156</v>
      </c>
      <c r="D22" s="137">
        <f t="shared" si="0"/>
        <v>161</v>
      </c>
      <c r="E22" s="137">
        <f t="shared" si="0"/>
        <v>163</v>
      </c>
      <c r="F22" s="137">
        <f t="shared" si="0"/>
        <v>166</v>
      </c>
      <c r="G22" s="137">
        <f t="shared" si="0"/>
        <v>0</v>
      </c>
      <c r="H22" s="137">
        <f t="shared" si="0"/>
        <v>0</v>
      </c>
      <c r="I22" s="137">
        <f t="shared" si="0"/>
        <v>0</v>
      </c>
      <c r="J22" s="137">
        <f t="shared" si="0"/>
        <v>0</v>
      </c>
      <c r="K22" s="137">
        <f t="shared" si="0"/>
        <v>0</v>
      </c>
      <c r="L22" s="137">
        <f t="shared" si="0"/>
        <v>0</v>
      </c>
      <c r="M22" s="137">
        <f t="shared" si="0"/>
        <v>0</v>
      </c>
      <c r="N22" s="137">
        <f t="shared" si="0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34" t="s">
        <v>961</v>
      </c>
      <c r="B23" s="809" t="s">
        <v>962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34" t="s">
        <v>963</v>
      </c>
      <c r="B24" s="652"/>
      <c r="C24" s="135">
        <v>0</v>
      </c>
      <c r="D24" s="135">
        <v>0</v>
      </c>
      <c r="E24" s="135">
        <v>0</v>
      </c>
      <c r="F24" s="135">
        <v>0</v>
      </c>
      <c r="G24" s="135">
        <v>0</v>
      </c>
      <c r="H24" s="135">
        <v>0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00" t="s">
        <v>964</v>
      </c>
      <c r="B25" s="647"/>
      <c r="C25" s="137">
        <f t="shared" ref="C25:N25" si="1">SUM(C23:C24)</f>
        <v>0</v>
      </c>
      <c r="D25" s="137">
        <f t="shared" si="1"/>
        <v>0</v>
      </c>
      <c r="E25" s="137">
        <f t="shared" si="1"/>
        <v>0</v>
      </c>
      <c r="F25" s="137">
        <f t="shared" si="1"/>
        <v>0</v>
      </c>
      <c r="G25" s="137">
        <f t="shared" si="1"/>
        <v>0</v>
      </c>
      <c r="H25" s="137">
        <f t="shared" si="1"/>
        <v>0</v>
      </c>
      <c r="I25" s="137">
        <f t="shared" si="1"/>
        <v>0</v>
      </c>
      <c r="J25" s="137">
        <f t="shared" si="1"/>
        <v>0</v>
      </c>
      <c r="K25" s="137">
        <f t="shared" si="1"/>
        <v>0</v>
      </c>
      <c r="L25" s="137">
        <f t="shared" si="1"/>
        <v>0</v>
      </c>
      <c r="M25" s="137">
        <f t="shared" si="1"/>
        <v>0</v>
      </c>
      <c r="N25" s="137">
        <f t="shared" si="1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01" t="s">
        <v>965</v>
      </c>
      <c r="B27" s="647"/>
      <c r="C27" s="139">
        <f t="shared" ref="C27:N27" si="2">C25+C22</f>
        <v>156</v>
      </c>
      <c r="D27" s="139">
        <f t="shared" si="2"/>
        <v>161</v>
      </c>
      <c r="E27" s="139">
        <f t="shared" si="2"/>
        <v>163</v>
      </c>
      <c r="F27" s="139">
        <f t="shared" si="2"/>
        <v>166</v>
      </c>
      <c r="G27" s="139">
        <f t="shared" si="2"/>
        <v>0</v>
      </c>
      <c r="H27" s="139">
        <f t="shared" si="2"/>
        <v>0</v>
      </c>
      <c r="I27" s="139">
        <f t="shared" si="2"/>
        <v>0</v>
      </c>
      <c r="J27" s="139">
        <f t="shared" si="2"/>
        <v>0</v>
      </c>
      <c r="K27" s="139">
        <f t="shared" si="2"/>
        <v>0</v>
      </c>
      <c r="L27" s="139">
        <f t="shared" si="2"/>
        <v>0</v>
      </c>
      <c r="M27" s="139">
        <f t="shared" si="2"/>
        <v>0</v>
      </c>
      <c r="N27" s="139">
        <f t="shared" si="2"/>
        <v>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7:L7"/>
    <mergeCell ref="A8:L8"/>
    <mergeCell ref="A9:L9"/>
    <mergeCell ref="A11:L11"/>
    <mergeCell ref="M11:N11"/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3" workbookViewId="0"/>
  </sheetViews>
  <sheetFormatPr defaultColWidth="14.42578125" defaultRowHeight="15"/>
  <cols>
    <col min="1" max="1" width="9.42578125" style="278" bestFit="1" customWidth="1"/>
    <col min="2" max="2" width="57" style="278" customWidth="1"/>
    <col min="3" max="3" width="5.42578125" style="278" bestFit="1" customWidth="1"/>
    <col min="4" max="4" width="8.7109375" style="278" customWidth="1"/>
    <col min="5" max="5" width="12.140625" style="278" bestFit="1" customWidth="1"/>
    <col min="6" max="6" width="62.7109375" style="278" customWidth="1"/>
    <col min="7" max="7" width="3.5703125" style="278" bestFit="1" customWidth="1"/>
    <col min="8" max="26" width="9.140625" style="278" customWidth="1"/>
    <col min="27" max="16384" width="14.42578125" style="278"/>
  </cols>
  <sheetData>
    <row r="1" spans="1:26">
      <c r="A1" s="276"/>
      <c r="B1" s="277"/>
      <c r="C1" s="277"/>
      <c r="D1" s="277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</row>
    <row r="2" spans="1:26">
      <c r="A2" s="276"/>
      <c r="B2" s="277"/>
      <c r="C2" s="277"/>
      <c r="D2" s="277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</row>
    <row r="3" spans="1:26">
      <c r="A3" s="276"/>
      <c r="B3" s="277"/>
      <c r="C3" s="277"/>
      <c r="D3" s="277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</row>
    <row r="4" spans="1:26">
      <c r="A4" s="276"/>
      <c r="B4" s="277"/>
      <c r="C4" s="277"/>
      <c r="D4" s="277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</row>
    <row r="5" spans="1:26">
      <c r="A5" s="276"/>
      <c r="B5" s="277"/>
      <c r="C5" s="277"/>
      <c r="D5" s="277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</row>
    <row r="6" spans="1:26">
      <c r="A6" s="815" t="s">
        <v>0</v>
      </c>
      <c r="B6" s="816"/>
      <c r="C6" s="816"/>
      <c r="D6" s="816"/>
      <c r="E6" s="816"/>
      <c r="F6" s="816"/>
      <c r="G6" s="81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</row>
    <row r="7" spans="1:26">
      <c r="A7" s="815" t="s">
        <v>2</v>
      </c>
      <c r="B7" s="816"/>
      <c r="C7" s="816"/>
      <c r="D7" s="816"/>
      <c r="E7" s="816"/>
      <c r="F7" s="816"/>
      <c r="G7" s="81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</row>
    <row r="8" spans="1:26">
      <c r="A8" s="817" t="s">
        <v>966</v>
      </c>
      <c r="B8" s="816"/>
      <c r="C8" s="816"/>
      <c r="D8" s="816"/>
      <c r="E8" s="816"/>
      <c r="F8" s="816"/>
      <c r="G8" s="81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</row>
    <row r="9" spans="1:26">
      <c r="A9" s="276"/>
      <c r="B9" s="279"/>
      <c r="C9" s="279"/>
      <c r="D9" s="279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</row>
    <row r="10" spans="1:26">
      <c r="A10" s="818" t="s">
        <v>967</v>
      </c>
      <c r="B10" s="813"/>
      <c r="C10" s="813"/>
      <c r="D10" s="813"/>
      <c r="E10" s="813"/>
      <c r="F10" s="813"/>
      <c r="G10" s="814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</row>
    <row r="11" spans="1:26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</row>
    <row r="12" spans="1:26">
      <c r="A12" s="818" t="s">
        <v>1055</v>
      </c>
      <c r="B12" s="813"/>
      <c r="C12" s="813"/>
      <c r="D12" s="813"/>
      <c r="E12" s="813"/>
      <c r="F12" s="813"/>
      <c r="G12" s="814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</row>
    <row r="13" spans="1:26">
      <c r="A13" s="819" t="s">
        <v>968</v>
      </c>
      <c r="B13" s="813"/>
      <c r="C13" s="814"/>
      <c r="D13" s="276"/>
      <c r="E13" s="823" t="s">
        <v>969</v>
      </c>
      <c r="F13" s="813"/>
      <c r="G13" s="814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</row>
    <row r="14" spans="1:26">
      <c r="A14" s="820" t="s">
        <v>970</v>
      </c>
      <c r="B14" s="280" t="s">
        <v>971</v>
      </c>
      <c r="C14" s="281" t="s">
        <v>972</v>
      </c>
      <c r="D14" s="276"/>
      <c r="E14" s="824" t="s">
        <v>973</v>
      </c>
      <c r="F14" s="814"/>
      <c r="G14" s="282">
        <v>2</v>
      </c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</row>
    <row r="15" spans="1:26" ht="30">
      <c r="A15" s="821"/>
      <c r="B15" s="280" t="s">
        <v>974</v>
      </c>
      <c r="C15" s="281" t="s">
        <v>972</v>
      </c>
      <c r="D15" s="276"/>
      <c r="E15" s="820" t="s">
        <v>975</v>
      </c>
      <c r="F15" s="283" t="s">
        <v>976</v>
      </c>
      <c r="G15" s="281" t="s">
        <v>972</v>
      </c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</row>
    <row r="16" spans="1:26" ht="45">
      <c r="A16" s="821"/>
      <c r="B16" s="284" t="s">
        <v>977</v>
      </c>
      <c r="C16" s="281" t="s">
        <v>972</v>
      </c>
      <c r="D16" s="276"/>
      <c r="E16" s="821"/>
      <c r="F16" s="283" t="s">
        <v>978</v>
      </c>
      <c r="G16" s="281" t="s">
        <v>972</v>
      </c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>
      <c r="A17" s="821"/>
      <c r="B17" s="284" t="s">
        <v>979</v>
      </c>
      <c r="C17" s="281" t="s">
        <v>972</v>
      </c>
      <c r="D17" s="276"/>
      <c r="E17" s="821"/>
      <c r="F17" s="283" t="s">
        <v>980</v>
      </c>
      <c r="G17" s="281" t="s">
        <v>972</v>
      </c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</row>
    <row r="18" spans="1:26">
      <c r="A18" s="821"/>
      <c r="B18" s="284" t="s">
        <v>981</v>
      </c>
      <c r="C18" s="281" t="s">
        <v>972</v>
      </c>
      <c r="D18" s="276"/>
      <c r="E18" s="821"/>
      <c r="F18" s="283" t="s">
        <v>25</v>
      </c>
      <c r="G18" s="281" t="s">
        <v>972</v>
      </c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</row>
    <row r="19" spans="1:26" ht="120">
      <c r="A19" s="821"/>
      <c r="B19" s="284" t="s">
        <v>982</v>
      </c>
      <c r="C19" s="281" t="s">
        <v>972</v>
      </c>
      <c r="D19" s="276"/>
      <c r="E19" s="821"/>
      <c r="F19" s="283" t="s">
        <v>983</v>
      </c>
      <c r="G19" s="281" t="s">
        <v>972</v>
      </c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</row>
    <row r="20" spans="1:26" ht="30">
      <c r="A20" s="821"/>
      <c r="B20" s="280" t="s">
        <v>984</v>
      </c>
      <c r="C20" s="281" t="s">
        <v>972</v>
      </c>
      <c r="D20" s="276"/>
      <c r="E20" s="821"/>
      <c r="F20" s="283" t="s">
        <v>985</v>
      </c>
      <c r="G20" s="281" t="s">
        <v>972</v>
      </c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</row>
    <row r="21" spans="1:26" ht="30">
      <c r="A21" s="821"/>
      <c r="B21" s="280" t="s">
        <v>986</v>
      </c>
      <c r="C21" s="281" t="s">
        <v>972</v>
      </c>
      <c r="D21" s="276"/>
      <c r="E21" s="821"/>
      <c r="F21" s="283" t="s">
        <v>987</v>
      </c>
      <c r="G21" s="281" t="s">
        <v>972</v>
      </c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</row>
    <row r="22" spans="1:26" ht="30">
      <c r="A22" s="821"/>
      <c r="B22" s="280" t="s">
        <v>988</v>
      </c>
      <c r="C22" s="281" t="s">
        <v>972</v>
      </c>
      <c r="D22" s="276"/>
      <c r="E22" s="821"/>
      <c r="F22" s="283" t="s">
        <v>989</v>
      </c>
      <c r="G22" s="281" t="s">
        <v>972</v>
      </c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</row>
    <row r="23" spans="1:26" ht="30">
      <c r="A23" s="821"/>
      <c r="B23" s="280" t="s">
        <v>990</v>
      </c>
      <c r="C23" s="281" t="s">
        <v>972</v>
      </c>
      <c r="D23" s="276"/>
      <c r="E23" s="821"/>
      <c r="F23" s="283" t="s">
        <v>991</v>
      </c>
      <c r="G23" s="281" t="s">
        <v>972</v>
      </c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</row>
    <row r="24" spans="1:26" ht="30">
      <c r="A24" s="821"/>
      <c r="B24" s="280" t="s">
        <v>992</v>
      </c>
      <c r="C24" s="281" t="s">
        <v>972</v>
      </c>
      <c r="D24" s="276"/>
      <c r="E24" s="821"/>
      <c r="F24" s="283" t="s">
        <v>993</v>
      </c>
      <c r="G24" s="281" t="s">
        <v>972</v>
      </c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</row>
    <row r="25" spans="1:26" ht="30">
      <c r="A25" s="821"/>
      <c r="B25" s="280" t="s">
        <v>994</v>
      </c>
      <c r="C25" s="281" t="s">
        <v>972</v>
      </c>
      <c r="D25" s="276"/>
      <c r="E25" s="821"/>
      <c r="F25" s="283" t="s">
        <v>995</v>
      </c>
      <c r="G25" s="281" t="s">
        <v>972</v>
      </c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</row>
    <row r="26" spans="1:26" ht="45">
      <c r="A26" s="821"/>
      <c r="B26" s="280" t="s">
        <v>996</v>
      </c>
      <c r="C26" s="281" t="s">
        <v>972</v>
      </c>
      <c r="D26" s="276"/>
      <c r="E26" s="821"/>
      <c r="F26" s="283" t="s">
        <v>997</v>
      </c>
      <c r="G26" s="281" t="s">
        <v>972</v>
      </c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</row>
    <row r="27" spans="1:26" ht="30">
      <c r="A27" s="821"/>
      <c r="B27" s="280" t="s">
        <v>989</v>
      </c>
      <c r="C27" s="281" t="s">
        <v>972</v>
      </c>
      <c r="D27" s="276"/>
      <c r="E27" s="821"/>
      <c r="F27" s="283" t="s">
        <v>998</v>
      </c>
      <c r="G27" s="281" t="s">
        <v>972</v>
      </c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</row>
    <row r="28" spans="1:26" ht="30">
      <c r="A28" s="821"/>
      <c r="B28" s="280" t="s">
        <v>999</v>
      </c>
      <c r="C28" s="281" t="s">
        <v>972</v>
      </c>
      <c r="D28" s="276"/>
      <c r="E28" s="821"/>
      <c r="F28" s="283" t="s">
        <v>1000</v>
      </c>
      <c r="G28" s="281" t="s">
        <v>972</v>
      </c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</row>
    <row r="29" spans="1:26" ht="30">
      <c r="A29" s="822"/>
      <c r="B29" s="280" t="s">
        <v>1001</v>
      </c>
      <c r="C29" s="281" t="s">
        <v>972</v>
      </c>
      <c r="D29" s="276"/>
      <c r="E29" s="821"/>
      <c r="F29" s="283" t="s">
        <v>1002</v>
      </c>
      <c r="G29" s="281" t="s">
        <v>972</v>
      </c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</row>
    <row r="30" spans="1:26" ht="30">
      <c r="A30" s="820" t="s">
        <v>1003</v>
      </c>
      <c r="B30" s="283" t="s">
        <v>1004</v>
      </c>
      <c r="C30" s="281" t="s">
        <v>972</v>
      </c>
      <c r="D30" s="276"/>
      <c r="E30" s="821"/>
      <c r="F30" s="283" t="s">
        <v>1005</v>
      </c>
      <c r="G30" s="281" t="s">
        <v>972</v>
      </c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</row>
    <row r="31" spans="1:26" ht="30">
      <c r="A31" s="821"/>
      <c r="B31" s="285" t="s">
        <v>1006</v>
      </c>
      <c r="C31" s="281" t="s">
        <v>972</v>
      </c>
      <c r="D31" s="276"/>
      <c r="E31" s="821"/>
      <c r="F31" s="283" t="s">
        <v>981</v>
      </c>
      <c r="G31" s="281" t="s">
        <v>972</v>
      </c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</row>
    <row r="32" spans="1:26" ht="30">
      <c r="A32" s="821"/>
      <c r="B32" s="285" t="s">
        <v>1007</v>
      </c>
      <c r="C32" s="281" t="s">
        <v>972</v>
      </c>
      <c r="D32" s="276"/>
      <c r="E32" s="821"/>
      <c r="F32" s="283" t="s">
        <v>1008</v>
      </c>
      <c r="G32" s="281" t="s">
        <v>972</v>
      </c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</row>
    <row r="33" spans="1:26" ht="30">
      <c r="A33" s="821"/>
      <c r="B33" s="285" t="s">
        <v>1009</v>
      </c>
      <c r="C33" s="281" t="s">
        <v>972</v>
      </c>
      <c r="D33" s="276"/>
      <c r="E33" s="821"/>
      <c r="F33" s="283" t="s">
        <v>1010</v>
      </c>
      <c r="G33" s="281" t="s">
        <v>972</v>
      </c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</row>
    <row r="34" spans="1:26" ht="30">
      <c r="A34" s="821"/>
      <c r="B34" s="283" t="s">
        <v>985</v>
      </c>
      <c r="C34" s="281" t="s">
        <v>972</v>
      </c>
      <c r="D34" s="276"/>
      <c r="E34" s="821"/>
      <c r="F34" s="283" t="s">
        <v>1011</v>
      </c>
      <c r="G34" s="281" t="s">
        <v>972</v>
      </c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</row>
    <row r="35" spans="1:26" ht="30">
      <c r="A35" s="821"/>
      <c r="B35" s="283" t="s">
        <v>1012</v>
      </c>
      <c r="C35" s="281" t="s">
        <v>972</v>
      </c>
      <c r="D35" s="276"/>
      <c r="E35" s="821"/>
      <c r="F35" s="283" t="s">
        <v>1013</v>
      </c>
      <c r="G35" s="281" t="s">
        <v>972</v>
      </c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</row>
    <row r="36" spans="1:26">
      <c r="A36" s="821"/>
      <c r="B36" s="283" t="s">
        <v>1014</v>
      </c>
      <c r="C36" s="281" t="s">
        <v>972</v>
      </c>
      <c r="D36" s="276"/>
      <c r="E36" s="821"/>
      <c r="F36" s="283" t="s">
        <v>1015</v>
      </c>
      <c r="G36" s="281" t="s">
        <v>972</v>
      </c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</row>
    <row r="37" spans="1:26" ht="30">
      <c r="A37" s="821"/>
      <c r="B37" s="283" t="s">
        <v>1016</v>
      </c>
      <c r="C37" s="281" t="s">
        <v>972</v>
      </c>
      <c r="D37" s="276"/>
      <c r="E37" s="821"/>
      <c r="F37" s="283" t="s">
        <v>1012</v>
      </c>
      <c r="G37" s="281" t="s">
        <v>972</v>
      </c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</row>
    <row r="38" spans="1:26" ht="30">
      <c r="A38" s="821"/>
      <c r="B38" s="283" t="s">
        <v>1017</v>
      </c>
      <c r="C38" s="281" t="s">
        <v>972</v>
      </c>
      <c r="D38" s="276"/>
      <c r="E38" s="821"/>
      <c r="F38" s="283" t="s">
        <v>1014</v>
      </c>
      <c r="G38" s="281" t="s">
        <v>972</v>
      </c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</row>
    <row r="39" spans="1:26" ht="30">
      <c r="A39" s="821"/>
      <c r="B39" s="283" t="s">
        <v>1018</v>
      </c>
      <c r="C39" s="281" t="s">
        <v>972</v>
      </c>
      <c r="D39" s="276"/>
      <c r="E39" s="821"/>
      <c r="F39" s="283" t="s">
        <v>1018</v>
      </c>
      <c r="G39" s="281" t="s">
        <v>972</v>
      </c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</row>
    <row r="40" spans="1:26" ht="30">
      <c r="A40" s="821"/>
      <c r="B40" s="283" t="s">
        <v>1019</v>
      </c>
      <c r="C40" s="281" t="s">
        <v>972</v>
      </c>
      <c r="D40" s="276"/>
      <c r="E40" s="821"/>
      <c r="F40" s="283" t="s">
        <v>1020</v>
      </c>
      <c r="G40" s="281" t="s">
        <v>972</v>
      </c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</row>
    <row r="41" spans="1:26" ht="30">
      <c r="A41" s="821"/>
      <c r="B41" s="283" t="s">
        <v>987</v>
      </c>
      <c r="C41" s="281" t="s">
        <v>1021</v>
      </c>
      <c r="D41" s="276"/>
      <c r="E41" s="821"/>
      <c r="F41" s="283" t="s">
        <v>1019</v>
      </c>
      <c r="G41" s="281" t="s">
        <v>972</v>
      </c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</row>
    <row r="42" spans="1:26" ht="45">
      <c r="A42" s="821"/>
      <c r="B42" s="283" t="s">
        <v>997</v>
      </c>
      <c r="C42" s="281" t="s">
        <v>972</v>
      </c>
      <c r="D42" s="276"/>
      <c r="E42" s="821"/>
      <c r="F42" s="283" t="s">
        <v>1022</v>
      </c>
      <c r="G42" s="281" t="s">
        <v>972</v>
      </c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</row>
    <row r="43" spans="1:26">
      <c r="A43" s="821"/>
      <c r="B43" s="283" t="s">
        <v>1023</v>
      </c>
      <c r="C43" s="281" t="s">
        <v>972</v>
      </c>
      <c r="D43" s="276"/>
      <c r="E43" s="821"/>
      <c r="F43" s="283" t="s">
        <v>1024</v>
      </c>
      <c r="G43" s="281" t="s">
        <v>972</v>
      </c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</row>
    <row r="44" spans="1:26" ht="30">
      <c r="A44" s="821"/>
      <c r="B44" s="283" t="s">
        <v>1025</v>
      </c>
      <c r="C44" s="281" t="s">
        <v>972</v>
      </c>
      <c r="D44" s="276"/>
      <c r="E44" s="821"/>
      <c r="F44" s="283" t="s">
        <v>1026</v>
      </c>
      <c r="G44" s="281" t="s">
        <v>972</v>
      </c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</row>
    <row r="45" spans="1:26" ht="30">
      <c r="A45" s="821"/>
      <c r="B45" s="283" t="s">
        <v>993</v>
      </c>
      <c r="C45" s="281" t="s">
        <v>972</v>
      </c>
      <c r="D45" s="276"/>
      <c r="E45" s="825"/>
      <c r="F45" s="283" t="s">
        <v>1027</v>
      </c>
      <c r="G45" s="281" t="s">
        <v>972</v>
      </c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</row>
    <row r="46" spans="1:26" ht="30">
      <c r="A46" s="821"/>
      <c r="B46" s="283" t="s">
        <v>998</v>
      </c>
      <c r="C46" s="281" t="s">
        <v>972</v>
      </c>
      <c r="D46" s="276"/>
      <c r="E46" s="286"/>
      <c r="F46" s="287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</row>
    <row r="47" spans="1:26" ht="30">
      <c r="A47" s="821"/>
      <c r="B47" s="283" t="s">
        <v>1000</v>
      </c>
      <c r="C47" s="281" t="s">
        <v>972</v>
      </c>
      <c r="D47" s="276"/>
      <c r="E47" s="286"/>
      <c r="F47" s="287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</row>
    <row r="48" spans="1:26" ht="30">
      <c r="A48" s="821"/>
      <c r="B48" s="283" t="s">
        <v>1002</v>
      </c>
      <c r="C48" s="281" t="s">
        <v>972</v>
      </c>
      <c r="D48" s="276"/>
      <c r="E48" s="286"/>
      <c r="F48" s="287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</row>
    <row r="49" spans="1:26" ht="30">
      <c r="A49" s="821"/>
      <c r="B49" s="283" t="s">
        <v>1008</v>
      </c>
      <c r="C49" s="281" t="s">
        <v>972</v>
      </c>
      <c r="D49" s="276"/>
      <c r="E49" s="286"/>
      <c r="F49" s="287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</row>
    <row r="50" spans="1:26" ht="30">
      <c r="A50" s="821"/>
      <c r="B50" s="283" t="s">
        <v>1010</v>
      </c>
      <c r="C50" s="281" t="s">
        <v>972</v>
      </c>
      <c r="D50" s="276"/>
      <c r="E50" s="286"/>
      <c r="F50" s="287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</row>
    <row r="51" spans="1:26" ht="30">
      <c r="A51" s="821"/>
      <c r="B51" s="283" t="s">
        <v>1011</v>
      </c>
      <c r="C51" s="281" t="s">
        <v>972</v>
      </c>
      <c r="D51" s="276"/>
      <c r="E51" s="286"/>
      <c r="F51" s="287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</row>
    <row r="52" spans="1:26" ht="30">
      <c r="A52" s="821"/>
      <c r="B52" s="283" t="s">
        <v>1013</v>
      </c>
      <c r="C52" s="281" t="s">
        <v>972</v>
      </c>
      <c r="D52" s="276"/>
      <c r="E52" s="286"/>
      <c r="F52" s="287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</row>
    <row r="53" spans="1:26">
      <c r="A53" s="821"/>
      <c r="B53" s="283" t="s">
        <v>1024</v>
      </c>
      <c r="C53" s="281" t="s">
        <v>972</v>
      </c>
      <c r="D53" s="276"/>
      <c r="E53" s="286"/>
      <c r="F53" s="287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</row>
    <row r="54" spans="1:26">
      <c r="A54" s="821"/>
      <c r="B54" s="283" t="s">
        <v>1027</v>
      </c>
      <c r="C54" s="281" t="s">
        <v>972</v>
      </c>
      <c r="D54" s="276"/>
      <c r="E54" s="286"/>
      <c r="F54" s="287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</row>
    <row r="55" spans="1:26">
      <c r="A55" s="822"/>
      <c r="B55" s="283" t="s">
        <v>1028</v>
      </c>
      <c r="C55" s="281" t="s">
        <v>972</v>
      </c>
      <c r="D55" s="276"/>
      <c r="E55" s="286"/>
      <c r="F55" s="287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</row>
    <row r="56" spans="1:26">
      <c r="A56" s="276"/>
      <c r="B56" s="276"/>
      <c r="C56" s="276"/>
      <c r="D56" s="276"/>
      <c r="E56" s="288"/>
      <c r="F56" s="289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</row>
    <row r="57" spans="1:26">
      <c r="A57" s="276"/>
      <c r="B57" s="276"/>
      <c r="C57" s="276"/>
      <c r="D57" s="276"/>
      <c r="E57" s="288"/>
      <c r="F57" s="289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</row>
    <row r="58" spans="1:26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</row>
    <row r="59" spans="1:26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</row>
    <row r="60" spans="1:26">
      <c r="A60" s="826" t="s">
        <v>1029</v>
      </c>
      <c r="B60" s="813"/>
      <c r="C60" s="813"/>
      <c r="D60" s="814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</row>
    <row r="61" spans="1:26">
      <c r="A61" s="812" t="s">
        <v>1030</v>
      </c>
      <c r="B61" s="813"/>
      <c r="C61" s="813"/>
      <c r="D61" s="814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</row>
    <row r="62" spans="1:26">
      <c r="A62" s="812" t="s">
        <v>1031</v>
      </c>
      <c r="B62" s="813"/>
      <c r="C62" s="813"/>
      <c r="D62" s="814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</row>
    <row r="63" spans="1:26">
      <c r="A63" s="812" t="s">
        <v>1032</v>
      </c>
      <c r="B63" s="813"/>
      <c r="C63" s="813"/>
      <c r="D63" s="814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</row>
    <row r="64" spans="1:26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</row>
    <row r="65" spans="1:26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</row>
    <row r="66" spans="1:26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</row>
    <row r="67" spans="1:26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</row>
    <row r="68" spans="1:26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</row>
    <row r="69" spans="1:26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</row>
    <row r="70" spans="1:26">
      <c r="A70" s="276"/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</row>
    <row r="71" spans="1:26">
      <c r="A71" s="276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</row>
    <row r="72" spans="1:26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</row>
    <row r="73" spans="1:26">
      <c r="A73" s="276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</row>
    <row r="74" spans="1:26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</row>
    <row r="75" spans="1:26">
      <c r="A75" s="276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</row>
    <row r="76" spans="1:26">
      <c r="A76" s="276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</row>
    <row r="77" spans="1:26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</row>
    <row r="78" spans="1:26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</row>
    <row r="79" spans="1:26">
      <c r="A79" s="276"/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</row>
    <row r="80" spans="1:26">
      <c r="A80" s="276"/>
      <c r="B80" s="276"/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</row>
    <row r="81" spans="1:26">
      <c r="A81" s="276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</row>
    <row r="82" spans="1:26">
      <c r="A82" s="276"/>
      <c r="B82" s="276"/>
      <c r="C82" s="276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</row>
    <row r="83" spans="1:26">
      <c r="A83" s="276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</row>
    <row r="84" spans="1:26">
      <c r="A84" s="276"/>
      <c r="B84" s="276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</row>
    <row r="85" spans="1:26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</row>
    <row r="86" spans="1:26">
      <c r="A86" s="276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</row>
    <row r="87" spans="1:26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</row>
    <row r="88" spans="1:26">
      <c r="A88" s="276"/>
      <c r="B88" s="276"/>
      <c r="C88" s="276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</row>
    <row r="89" spans="1:26">
      <c r="A89" s="276"/>
      <c r="B89" s="276"/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</row>
    <row r="90" spans="1:26">
      <c r="A90" s="276"/>
      <c r="B90" s="276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</row>
    <row r="91" spans="1:26">
      <c r="A91" s="276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</row>
    <row r="92" spans="1:26">
      <c r="A92" s="276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</row>
    <row r="93" spans="1:26">
      <c r="A93" s="276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</row>
    <row r="94" spans="1:26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</row>
    <row r="95" spans="1:26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</row>
    <row r="96" spans="1:26">
      <c r="A96" s="276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</row>
    <row r="97" spans="1:26">
      <c r="A97" s="276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</row>
    <row r="98" spans="1:26">
      <c r="A98" s="276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</row>
    <row r="99" spans="1:26">
      <c r="A99" s="276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</row>
    <row r="100" spans="1:26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</row>
    <row r="101" spans="1:26">
      <c r="A101" s="276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</row>
    <row r="102" spans="1:26">
      <c r="A102" s="276"/>
      <c r="B102" s="276"/>
      <c r="C102" s="27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</row>
    <row r="103" spans="1:26">
      <c r="A103" s="276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</row>
    <row r="104" spans="1:26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</row>
    <row r="105" spans="1:26">
      <c r="A105" s="276"/>
      <c r="B105" s="276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</row>
    <row r="106" spans="1:26">
      <c r="A106" s="276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</row>
    <row r="107" spans="1:26">
      <c r="A107" s="276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r="108" spans="1:26">
      <c r="A108" s="276"/>
      <c r="B108" s="276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</row>
    <row r="109" spans="1:26">
      <c r="A109" s="276"/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</row>
    <row r="110" spans="1:26">
      <c r="A110" s="276"/>
      <c r="B110" s="276"/>
      <c r="C110" s="276"/>
      <c r="D110" s="276"/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</row>
    <row r="111" spans="1:26">
      <c r="A111" s="276"/>
      <c r="B111" s="276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</row>
    <row r="112" spans="1:26">
      <c r="A112" s="276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</row>
    <row r="113" spans="1:26">
      <c r="A113" s="276"/>
      <c r="B113" s="276"/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</row>
    <row r="114" spans="1:26">
      <c r="A114" s="276"/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</row>
    <row r="115" spans="1:26">
      <c r="A115" s="276"/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r="116" spans="1:26">
      <c r="A116" s="276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</row>
    <row r="117" spans="1:26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</row>
    <row r="118" spans="1:26">
      <c r="A118" s="276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</row>
    <row r="119" spans="1:26">
      <c r="A119" s="276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</row>
    <row r="120" spans="1:26">
      <c r="A120" s="276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</row>
    <row r="121" spans="1:26">
      <c r="A121" s="276"/>
      <c r="B121" s="276"/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</row>
    <row r="122" spans="1:26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</row>
    <row r="123" spans="1:26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r="124" spans="1:26">
      <c r="A124" s="276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</row>
    <row r="125" spans="1:26">
      <c r="A125" s="276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</row>
    <row r="126" spans="1:26">
      <c r="A126" s="276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</row>
    <row r="127" spans="1:26">
      <c r="A127" s="276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</row>
    <row r="128" spans="1:26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</row>
    <row r="129" spans="1:26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</row>
    <row r="130" spans="1:26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</row>
    <row r="131" spans="1:26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r="132" spans="1:26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</row>
    <row r="133" spans="1:26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</row>
    <row r="134" spans="1:26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</row>
    <row r="135" spans="1:26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</row>
    <row r="136" spans="1:26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</row>
    <row r="137" spans="1:26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</row>
    <row r="138" spans="1:26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</row>
    <row r="139" spans="1:26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r="140" spans="1:26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</row>
    <row r="141" spans="1:26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</row>
    <row r="142" spans="1:26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</row>
    <row r="143" spans="1:26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</row>
    <row r="144" spans="1:26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</row>
    <row r="145" spans="1:26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</row>
    <row r="146" spans="1:26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</row>
    <row r="147" spans="1:26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r="148" spans="1:26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</row>
    <row r="149" spans="1:26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</row>
    <row r="150" spans="1:26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</row>
    <row r="151" spans="1:26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</row>
    <row r="152" spans="1:26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</row>
    <row r="153" spans="1:26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</row>
    <row r="154" spans="1:26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</row>
    <row r="155" spans="1:26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r="156" spans="1:26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</row>
    <row r="157" spans="1:26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</row>
    <row r="158" spans="1:26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</row>
    <row r="159" spans="1:26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</row>
    <row r="160" spans="1:26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</row>
    <row r="161" spans="1:26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</row>
    <row r="162" spans="1:26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</row>
    <row r="163" spans="1:26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r="164" spans="1:26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</row>
    <row r="165" spans="1:26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</row>
    <row r="166" spans="1:26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</row>
    <row r="167" spans="1:26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</row>
    <row r="168" spans="1:26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</row>
    <row r="169" spans="1:26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</row>
    <row r="170" spans="1:26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</row>
    <row r="171" spans="1:26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</row>
    <row r="172" spans="1:26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</row>
    <row r="173" spans="1:26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</row>
    <row r="174" spans="1:26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</row>
    <row r="175" spans="1:26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</row>
    <row r="176" spans="1:26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</row>
    <row r="177" spans="1:26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</row>
    <row r="178" spans="1:26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</row>
    <row r="179" spans="1:26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</row>
    <row r="180" spans="1:26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</row>
    <row r="181" spans="1:26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</row>
    <row r="182" spans="1:26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</row>
    <row r="183" spans="1:26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</row>
    <row r="184" spans="1:26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</row>
    <row r="185" spans="1:26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</row>
    <row r="186" spans="1:26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</row>
    <row r="187" spans="1:26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</row>
    <row r="188" spans="1:26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</row>
    <row r="189" spans="1:26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</row>
    <row r="190" spans="1:26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</row>
    <row r="191" spans="1:26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</row>
    <row r="192" spans="1:26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</row>
    <row r="193" spans="1:26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</row>
    <row r="194" spans="1:26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</row>
    <row r="195" spans="1:26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</row>
    <row r="196" spans="1:26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</row>
    <row r="197" spans="1:26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</row>
    <row r="198" spans="1:26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</row>
    <row r="199" spans="1:26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</row>
    <row r="200" spans="1:26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</row>
    <row r="201" spans="1:26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</row>
    <row r="202" spans="1:26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</row>
    <row r="203" spans="1:26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</row>
    <row r="204" spans="1:26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</row>
    <row r="205" spans="1:26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</row>
    <row r="206" spans="1:26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</row>
    <row r="207" spans="1:26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</row>
    <row r="208" spans="1:26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</row>
    <row r="209" spans="1:26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</row>
    <row r="210" spans="1:26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</row>
    <row r="211" spans="1:26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</row>
    <row r="212" spans="1:26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</row>
    <row r="213" spans="1:26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</row>
    <row r="214" spans="1:26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</row>
    <row r="215" spans="1:26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</row>
    <row r="216" spans="1:26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</row>
    <row r="217" spans="1:26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</row>
    <row r="218" spans="1:26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</row>
    <row r="219" spans="1:26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</row>
    <row r="220" spans="1:26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</row>
    <row r="221" spans="1:26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</row>
    <row r="222" spans="1:26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</row>
    <row r="223" spans="1:26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</row>
    <row r="224" spans="1:26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</row>
    <row r="225" spans="1:26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</row>
    <row r="226" spans="1:26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</row>
    <row r="227" spans="1:26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</row>
    <row r="228" spans="1:26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</row>
    <row r="229" spans="1:26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</row>
    <row r="230" spans="1:26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</row>
    <row r="231" spans="1:26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</row>
    <row r="232" spans="1:26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</row>
    <row r="233" spans="1:26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</row>
    <row r="234" spans="1:26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</row>
    <row r="235" spans="1:26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</row>
    <row r="236" spans="1:26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</row>
    <row r="237" spans="1:26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</row>
    <row r="238" spans="1:26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</row>
    <row r="239" spans="1:26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</row>
    <row r="240" spans="1:26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</row>
    <row r="241" spans="1:26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</row>
    <row r="242" spans="1:26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</row>
    <row r="243" spans="1:26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</row>
    <row r="244" spans="1:26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</row>
    <row r="245" spans="1:26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</row>
    <row r="246" spans="1:26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</row>
    <row r="247" spans="1:26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</row>
    <row r="248" spans="1:26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</row>
    <row r="249" spans="1:26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</row>
    <row r="250" spans="1:26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</row>
    <row r="251" spans="1:26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</row>
    <row r="252" spans="1:26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</row>
    <row r="253" spans="1:26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</row>
    <row r="254" spans="1:26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</row>
    <row r="255" spans="1:26">
      <c r="A255" s="276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</row>
    <row r="256" spans="1:26">
      <c r="A256" s="276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</row>
    <row r="257" spans="1:26">
      <c r="A257" s="276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</row>
    <row r="258" spans="1:26">
      <c r="A258" s="276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</row>
    <row r="259" spans="1:26">
      <c r="A259" s="276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</row>
    <row r="260" spans="1:26">
      <c r="A260" s="276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</row>
    <row r="261" spans="1:26">
      <c r="A261" s="276"/>
      <c r="B261" s="276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</row>
    <row r="262" spans="1:26">
      <c r="A262" s="276"/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</row>
    <row r="263" spans="1:26">
      <c r="A263" s="276"/>
      <c r="B263" s="276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</row>
    <row r="264" spans="1:26">
      <c r="A264" s="276"/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</row>
    <row r="265" spans="1:26">
      <c r="A265" s="276"/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</row>
    <row r="266" spans="1:26">
      <c r="A266" s="276"/>
      <c r="B266" s="276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</row>
    <row r="267" spans="1:26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</row>
    <row r="268" spans="1:26">
      <c r="A268" s="276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</row>
    <row r="269" spans="1:26">
      <c r="A269" s="276"/>
      <c r="B269" s="276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</row>
    <row r="270" spans="1:26">
      <c r="A270" s="276"/>
      <c r="B270" s="276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</row>
    <row r="271" spans="1:26">
      <c r="A271" s="276"/>
      <c r="B271" s="276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</row>
    <row r="272" spans="1:26">
      <c r="A272" s="276"/>
      <c r="B272" s="276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</row>
    <row r="273" spans="1:26">
      <c r="A273" s="276"/>
      <c r="B273" s="276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</row>
    <row r="274" spans="1:26">
      <c r="A274" s="276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</row>
    <row r="275" spans="1:26">
      <c r="A275" s="276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</row>
    <row r="276" spans="1:26">
      <c r="A276" s="276"/>
      <c r="B276" s="276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</row>
    <row r="277" spans="1:26">
      <c r="A277" s="276"/>
      <c r="B277" s="276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</row>
    <row r="278" spans="1:26">
      <c r="A278" s="276"/>
      <c r="B278" s="276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</row>
    <row r="279" spans="1:26">
      <c r="A279" s="276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</row>
    <row r="280" spans="1:26">
      <c r="A280" s="276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</row>
    <row r="281" spans="1:26">
      <c r="A281" s="276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</row>
    <row r="282" spans="1:26">
      <c r="A282" s="276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</row>
    <row r="283" spans="1:26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</row>
    <row r="284" spans="1:26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</row>
    <row r="285" spans="1:26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</row>
    <row r="286" spans="1:26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</row>
    <row r="287" spans="1:26">
      <c r="A287" s="276"/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</row>
    <row r="288" spans="1:26">
      <c r="A288" s="276"/>
      <c r="B288" s="276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</row>
    <row r="289" spans="1:26">
      <c r="A289" s="276"/>
      <c r="B289" s="276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</row>
    <row r="290" spans="1:26">
      <c r="A290" s="276"/>
      <c r="B290" s="276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</row>
    <row r="291" spans="1:26">
      <c r="A291" s="276"/>
      <c r="B291" s="276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</row>
    <row r="292" spans="1:26">
      <c r="A292" s="276"/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</row>
    <row r="293" spans="1:26">
      <c r="A293" s="276"/>
      <c r="B293" s="276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</row>
    <row r="294" spans="1:26">
      <c r="A294" s="276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</row>
    <row r="295" spans="1:26">
      <c r="A295" s="276"/>
      <c r="B295" s="276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</row>
    <row r="296" spans="1:26">
      <c r="A296" s="276"/>
      <c r="B296" s="276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</row>
    <row r="297" spans="1:26">
      <c r="A297" s="276"/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</row>
    <row r="298" spans="1:26">
      <c r="A298" s="276"/>
      <c r="B298" s="276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</row>
    <row r="299" spans="1:26">
      <c r="A299" s="276"/>
      <c r="B299" s="276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</row>
    <row r="300" spans="1:26">
      <c r="A300" s="276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</row>
    <row r="301" spans="1:26">
      <c r="A301" s="276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</row>
    <row r="302" spans="1:26">
      <c r="A302" s="276"/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</row>
    <row r="303" spans="1:26">
      <c r="A303" s="276"/>
      <c r="B303" s="276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</row>
    <row r="304" spans="1:26">
      <c r="A304" s="276"/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</row>
    <row r="305" spans="1:26">
      <c r="A305" s="276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</row>
    <row r="306" spans="1:26">
      <c r="A306" s="276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</row>
    <row r="307" spans="1:26">
      <c r="A307" s="276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</row>
    <row r="308" spans="1:26">
      <c r="A308" s="276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</row>
    <row r="309" spans="1:26">
      <c r="A309" s="276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</row>
    <row r="310" spans="1:26">
      <c r="A310" s="276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</row>
    <row r="311" spans="1:26">
      <c r="A311" s="276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</row>
    <row r="312" spans="1:26">
      <c r="A312" s="276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</row>
    <row r="313" spans="1:26">
      <c r="A313" s="276"/>
      <c r="B313" s="276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</row>
    <row r="314" spans="1:26">
      <c r="A314" s="276"/>
      <c r="B314" s="276"/>
      <c r="C314" s="276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</row>
    <row r="315" spans="1:26">
      <c r="A315" s="276"/>
      <c r="B315" s="276"/>
      <c r="C315" s="276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</row>
    <row r="316" spans="1:26">
      <c r="A316" s="276"/>
      <c r="B316" s="276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</row>
    <row r="317" spans="1:26">
      <c r="A317" s="276"/>
      <c r="B317" s="276"/>
      <c r="C317" s="276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</row>
    <row r="318" spans="1:26">
      <c r="A318" s="276"/>
      <c r="B318" s="276"/>
      <c r="C318" s="276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</row>
    <row r="319" spans="1:26">
      <c r="A319" s="276"/>
      <c r="B319" s="276"/>
      <c r="C319" s="276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</row>
    <row r="320" spans="1:26">
      <c r="A320" s="276"/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</row>
    <row r="321" spans="1:26">
      <c r="A321" s="276"/>
      <c r="B321" s="276"/>
      <c r="C321" s="276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</row>
    <row r="322" spans="1:26">
      <c r="A322" s="276"/>
      <c r="B322" s="276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</row>
    <row r="323" spans="1:26">
      <c r="A323" s="276"/>
      <c r="B323" s="276"/>
      <c r="C323" s="276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</row>
    <row r="324" spans="1:26">
      <c r="A324" s="276"/>
      <c r="B324" s="276"/>
      <c r="C324" s="276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</row>
    <row r="325" spans="1:26">
      <c r="A325" s="276"/>
      <c r="B325" s="276"/>
      <c r="C325" s="276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</row>
    <row r="326" spans="1:26">
      <c r="A326" s="276"/>
      <c r="B326" s="276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</row>
    <row r="327" spans="1:26">
      <c r="A327" s="276"/>
      <c r="B327" s="276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</row>
    <row r="328" spans="1:26">
      <c r="A328" s="276"/>
      <c r="B328" s="276"/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</row>
    <row r="329" spans="1:26">
      <c r="A329" s="276"/>
      <c r="B329" s="276"/>
      <c r="C329" s="276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</row>
    <row r="330" spans="1:26">
      <c r="A330" s="276"/>
      <c r="B330" s="276"/>
      <c r="C330" s="276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</row>
    <row r="331" spans="1:26">
      <c r="A331" s="276"/>
      <c r="B331" s="276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</row>
    <row r="332" spans="1:26">
      <c r="A332" s="276"/>
      <c r="B332" s="276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</row>
    <row r="333" spans="1:26">
      <c r="A333" s="276"/>
      <c r="B333" s="276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</row>
    <row r="334" spans="1:26">
      <c r="A334" s="276"/>
      <c r="B334" s="276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</row>
    <row r="335" spans="1:26">
      <c r="A335" s="276"/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</row>
    <row r="336" spans="1:26">
      <c r="A336" s="276"/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</row>
    <row r="337" spans="1:26">
      <c r="A337" s="276"/>
      <c r="B337" s="276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</row>
    <row r="338" spans="1:26">
      <c r="A338" s="276"/>
      <c r="B338" s="276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</row>
    <row r="339" spans="1:26">
      <c r="A339" s="276"/>
      <c r="B339" s="276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</row>
    <row r="340" spans="1:26">
      <c r="A340" s="276"/>
      <c r="B340" s="276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</row>
    <row r="341" spans="1:26">
      <c r="A341" s="276"/>
      <c r="B341" s="276"/>
      <c r="C341" s="276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</row>
    <row r="342" spans="1:26">
      <c r="A342" s="276"/>
      <c r="B342" s="276"/>
      <c r="C342" s="276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</row>
    <row r="343" spans="1:26">
      <c r="A343" s="276"/>
      <c r="B343" s="276"/>
      <c r="C343" s="276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</row>
    <row r="344" spans="1:26">
      <c r="A344" s="276"/>
      <c r="B344" s="276"/>
      <c r="C344" s="276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</row>
    <row r="345" spans="1:26">
      <c r="A345" s="276"/>
      <c r="B345" s="276"/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</row>
    <row r="346" spans="1:26">
      <c r="A346" s="276"/>
      <c r="B346" s="276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</row>
    <row r="347" spans="1:26">
      <c r="A347" s="276"/>
      <c r="B347" s="276"/>
      <c r="C347" s="276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</row>
    <row r="348" spans="1:26">
      <c r="A348" s="276"/>
      <c r="B348" s="276"/>
      <c r="C348" s="276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</row>
    <row r="349" spans="1:26">
      <c r="A349" s="276"/>
      <c r="B349" s="276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</row>
    <row r="350" spans="1:26">
      <c r="A350" s="276"/>
      <c r="B350" s="276"/>
      <c r="C350" s="276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</row>
    <row r="351" spans="1:26">
      <c r="A351" s="276"/>
      <c r="B351" s="276"/>
      <c r="C351" s="276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</row>
    <row r="352" spans="1:26">
      <c r="A352" s="276"/>
      <c r="B352" s="276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</row>
    <row r="353" spans="1:26">
      <c r="A353" s="276"/>
      <c r="B353" s="276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</row>
    <row r="354" spans="1:26">
      <c r="A354" s="276"/>
      <c r="B354" s="276"/>
      <c r="C354" s="276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</row>
    <row r="355" spans="1:26">
      <c r="A355" s="276"/>
      <c r="B355" s="276"/>
      <c r="C355" s="276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</row>
    <row r="356" spans="1:26">
      <c r="A356" s="276"/>
      <c r="B356" s="276"/>
      <c r="C356" s="276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</row>
    <row r="357" spans="1:26">
      <c r="A357" s="276"/>
      <c r="B357" s="276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</row>
    <row r="358" spans="1:26">
      <c r="A358" s="276"/>
      <c r="B358" s="276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</row>
    <row r="359" spans="1:26">
      <c r="A359" s="276"/>
      <c r="B359" s="276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</row>
    <row r="360" spans="1:26">
      <c r="A360" s="276"/>
      <c r="B360" s="276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</row>
    <row r="361" spans="1:26">
      <c r="A361" s="276"/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</row>
    <row r="362" spans="1:26">
      <c r="A362" s="276"/>
      <c r="B362" s="276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</row>
    <row r="363" spans="1:26">
      <c r="A363" s="276"/>
      <c r="B363" s="276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</row>
    <row r="364" spans="1:26">
      <c r="A364" s="276"/>
      <c r="B364" s="276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</row>
    <row r="365" spans="1:26">
      <c r="A365" s="276"/>
      <c r="B365" s="276"/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</row>
    <row r="366" spans="1:26">
      <c r="A366" s="276"/>
      <c r="B366" s="276"/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</row>
    <row r="367" spans="1:26">
      <c r="A367" s="276"/>
      <c r="B367" s="276"/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</row>
    <row r="368" spans="1:26">
      <c r="A368" s="276"/>
      <c r="B368" s="276"/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</row>
    <row r="369" spans="1:26">
      <c r="A369" s="276"/>
      <c r="B369" s="276"/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</row>
    <row r="370" spans="1:26">
      <c r="A370" s="276"/>
      <c r="B370" s="276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</row>
    <row r="371" spans="1:26">
      <c r="A371" s="276"/>
      <c r="B371" s="276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</row>
    <row r="372" spans="1:26">
      <c r="A372" s="276"/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</row>
    <row r="373" spans="1:26">
      <c r="A373" s="276"/>
      <c r="B373" s="276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</row>
    <row r="374" spans="1:26">
      <c r="A374" s="276"/>
      <c r="B374" s="276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</row>
    <row r="375" spans="1:26">
      <c r="A375" s="276"/>
      <c r="B375" s="276"/>
      <c r="C375" s="276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</row>
    <row r="376" spans="1:26">
      <c r="A376" s="276"/>
      <c r="B376" s="276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</row>
    <row r="377" spans="1:26">
      <c r="A377" s="276"/>
      <c r="B377" s="276"/>
      <c r="C377" s="276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</row>
    <row r="378" spans="1:26">
      <c r="A378" s="276"/>
      <c r="B378" s="276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</row>
    <row r="379" spans="1:26">
      <c r="A379" s="276"/>
      <c r="B379" s="276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</row>
    <row r="380" spans="1:26">
      <c r="A380" s="276"/>
      <c r="B380" s="276"/>
      <c r="C380" s="276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</row>
    <row r="381" spans="1:26">
      <c r="A381" s="276"/>
      <c r="B381" s="276"/>
      <c r="C381" s="27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</row>
    <row r="382" spans="1:26">
      <c r="A382" s="276"/>
      <c r="B382" s="276"/>
      <c r="C382" s="276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</row>
    <row r="383" spans="1:26">
      <c r="A383" s="276"/>
      <c r="B383" s="276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</row>
    <row r="384" spans="1:26">
      <c r="A384" s="276"/>
      <c r="B384" s="276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</row>
    <row r="385" spans="1:26">
      <c r="A385" s="276"/>
      <c r="B385" s="276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</row>
    <row r="386" spans="1:26">
      <c r="A386" s="276"/>
      <c r="B386" s="276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</row>
    <row r="387" spans="1:26">
      <c r="A387" s="276"/>
      <c r="B387" s="276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</row>
    <row r="388" spans="1:26">
      <c r="A388" s="276"/>
      <c r="B388" s="276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</row>
    <row r="389" spans="1:26">
      <c r="A389" s="276"/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</row>
    <row r="390" spans="1:26">
      <c r="A390" s="276"/>
      <c r="B390" s="276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</row>
    <row r="391" spans="1:26">
      <c r="A391" s="276"/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</row>
    <row r="392" spans="1:26">
      <c r="A392" s="276"/>
      <c r="B392" s="276"/>
      <c r="C392" s="276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</row>
    <row r="393" spans="1:26">
      <c r="A393" s="276"/>
      <c r="B393" s="276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</row>
    <row r="394" spans="1:26">
      <c r="A394" s="276"/>
      <c r="B394" s="276"/>
      <c r="C394" s="276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</row>
    <row r="395" spans="1:26">
      <c r="A395" s="276"/>
      <c r="B395" s="276"/>
      <c r="C395" s="276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</row>
    <row r="396" spans="1:26">
      <c r="A396" s="276"/>
      <c r="B396" s="276"/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</row>
    <row r="397" spans="1:26">
      <c r="A397" s="276"/>
      <c r="B397" s="276"/>
      <c r="C397" s="276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</row>
    <row r="398" spans="1:26">
      <c r="A398" s="276"/>
      <c r="B398" s="276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</row>
    <row r="399" spans="1:26">
      <c r="A399" s="276"/>
      <c r="B399" s="276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</row>
    <row r="400" spans="1:26">
      <c r="A400" s="276"/>
      <c r="B400" s="276"/>
      <c r="C400" s="276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</row>
    <row r="401" spans="1:26">
      <c r="A401" s="276"/>
      <c r="B401" s="276"/>
      <c r="C401" s="276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</row>
    <row r="402" spans="1:26">
      <c r="A402" s="276"/>
      <c r="B402" s="276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</row>
    <row r="403" spans="1:26">
      <c r="A403" s="276"/>
      <c r="B403" s="276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</row>
    <row r="404" spans="1:26">
      <c r="A404" s="276"/>
      <c r="B404" s="276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</row>
    <row r="405" spans="1:26">
      <c r="A405" s="276"/>
      <c r="B405" s="276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</row>
    <row r="406" spans="1:26">
      <c r="A406" s="276"/>
      <c r="B406" s="276"/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</row>
    <row r="407" spans="1:26">
      <c r="A407" s="276"/>
      <c r="B407" s="276"/>
      <c r="C407" s="276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</row>
    <row r="408" spans="1:26">
      <c r="A408" s="276"/>
      <c r="B408" s="276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</row>
    <row r="409" spans="1:26">
      <c r="A409" s="276"/>
      <c r="B409" s="276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</row>
    <row r="410" spans="1:26">
      <c r="A410" s="276"/>
      <c r="B410" s="276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</row>
    <row r="411" spans="1:26">
      <c r="A411" s="276"/>
      <c r="B411" s="276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</row>
    <row r="412" spans="1:26">
      <c r="A412" s="276"/>
      <c r="B412" s="276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</row>
    <row r="413" spans="1:26">
      <c r="A413" s="276"/>
      <c r="B413" s="276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</row>
    <row r="414" spans="1:26">
      <c r="A414" s="276"/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</row>
    <row r="415" spans="1:26">
      <c r="A415" s="276"/>
      <c r="B415" s="276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</row>
    <row r="416" spans="1:26">
      <c r="A416" s="276"/>
      <c r="B416" s="276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</row>
    <row r="417" spans="1:26">
      <c r="A417" s="276"/>
      <c r="B417" s="276"/>
      <c r="C417" s="276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</row>
    <row r="418" spans="1:26">
      <c r="A418" s="276"/>
      <c r="B418" s="276"/>
      <c r="C418" s="276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</row>
    <row r="419" spans="1:26">
      <c r="A419" s="276"/>
      <c r="B419" s="276"/>
      <c r="C419" s="276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</row>
    <row r="420" spans="1:26">
      <c r="A420" s="276"/>
      <c r="B420" s="276"/>
      <c r="C420" s="276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</row>
    <row r="421" spans="1:26">
      <c r="A421" s="276"/>
      <c r="B421" s="276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</row>
    <row r="422" spans="1:26">
      <c r="A422" s="276"/>
      <c r="B422" s="276"/>
      <c r="C422" s="276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</row>
    <row r="423" spans="1:26">
      <c r="A423" s="276"/>
      <c r="B423" s="276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</row>
    <row r="424" spans="1:26">
      <c r="A424" s="276"/>
      <c r="B424" s="276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</row>
    <row r="425" spans="1:26">
      <c r="A425" s="276"/>
      <c r="B425" s="276"/>
      <c r="C425" s="276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</row>
    <row r="426" spans="1:26">
      <c r="A426" s="276"/>
      <c r="B426" s="276"/>
      <c r="C426" s="276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</row>
    <row r="427" spans="1:26">
      <c r="A427" s="276"/>
      <c r="B427" s="276"/>
      <c r="C427" s="276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</row>
    <row r="428" spans="1:26">
      <c r="A428" s="276"/>
      <c r="B428" s="276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</row>
    <row r="429" spans="1:26">
      <c r="A429" s="276"/>
      <c r="B429" s="276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</row>
    <row r="430" spans="1:26">
      <c r="A430" s="276"/>
      <c r="B430" s="276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</row>
    <row r="431" spans="1:26">
      <c r="A431" s="276"/>
      <c r="B431" s="276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</row>
    <row r="432" spans="1:26">
      <c r="A432" s="276"/>
      <c r="B432" s="276"/>
      <c r="C432" s="276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</row>
    <row r="433" spans="1:26">
      <c r="A433" s="276"/>
      <c r="B433" s="276"/>
      <c r="C433" s="276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</row>
    <row r="434" spans="1:26">
      <c r="A434" s="276"/>
      <c r="B434" s="276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</row>
    <row r="435" spans="1:26">
      <c r="A435" s="276"/>
      <c r="B435" s="276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</row>
    <row r="436" spans="1:26">
      <c r="A436" s="276"/>
      <c r="B436" s="276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</row>
    <row r="437" spans="1:26">
      <c r="A437" s="276"/>
      <c r="B437" s="276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</row>
    <row r="438" spans="1:26">
      <c r="A438" s="276"/>
      <c r="B438" s="276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</row>
    <row r="439" spans="1:26">
      <c r="A439" s="276"/>
      <c r="B439" s="276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</row>
    <row r="440" spans="1:26">
      <c r="A440" s="276"/>
      <c r="B440" s="276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</row>
    <row r="441" spans="1:26">
      <c r="A441" s="276"/>
      <c r="B441" s="276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</row>
    <row r="442" spans="1:26">
      <c r="A442" s="276"/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</row>
    <row r="443" spans="1:26">
      <c r="A443" s="276"/>
      <c r="B443" s="276"/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</row>
    <row r="444" spans="1:26">
      <c r="A444" s="276"/>
      <c r="B444" s="276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</row>
    <row r="445" spans="1:26">
      <c r="A445" s="276"/>
      <c r="B445" s="276"/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</row>
    <row r="446" spans="1:26">
      <c r="A446" s="276"/>
      <c r="B446" s="276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</row>
    <row r="447" spans="1:26">
      <c r="A447" s="276"/>
      <c r="B447" s="276"/>
      <c r="C447" s="276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</row>
    <row r="448" spans="1:26">
      <c r="A448" s="276"/>
      <c r="B448" s="276"/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</row>
    <row r="449" spans="1:26">
      <c r="A449" s="276"/>
      <c r="B449" s="276"/>
      <c r="C449" s="276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</row>
    <row r="450" spans="1:26">
      <c r="A450" s="276"/>
      <c r="B450" s="276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</row>
    <row r="451" spans="1:26">
      <c r="A451" s="276"/>
      <c r="B451" s="276"/>
      <c r="C451" s="276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</row>
    <row r="452" spans="1:26">
      <c r="A452" s="276"/>
      <c r="B452" s="276"/>
      <c r="C452" s="276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</row>
    <row r="453" spans="1:26">
      <c r="A453" s="276"/>
      <c r="B453" s="276"/>
      <c r="C453" s="276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</row>
    <row r="454" spans="1:26">
      <c r="A454" s="276"/>
      <c r="B454" s="276"/>
      <c r="C454" s="276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</row>
    <row r="455" spans="1:26">
      <c r="A455" s="276"/>
      <c r="B455" s="276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</row>
    <row r="456" spans="1:26">
      <c r="A456" s="276"/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</row>
    <row r="457" spans="1:26">
      <c r="A457" s="276"/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</row>
    <row r="458" spans="1:26">
      <c r="A458" s="276"/>
      <c r="B458" s="276"/>
      <c r="C458" s="276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</row>
    <row r="459" spans="1:26">
      <c r="A459" s="276"/>
      <c r="B459" s="276"/>
      <c r="C459" s="276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</row>
    <row r="460" spans="1:26">
      <c r="A460" s="276"/>
      <c r="B460" s="276"/>
      <c r="C460" s="276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</row>
    <row r="461" spans="1:26">
      <c r="A461" s="276"/>
      <c r="B461" s="276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</row>
    <row r="462" spans="1:26">
      <c r="A462" s="276"/>
      <c r="B462" s="276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</row>
    <row r="463" spans="1:26">
      <c r="A463" s="276"/>
      <c r="B463" s="276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</row>
    <row r="464" spans="1:26">
      <c r="A464" s="276"/>
      <c r="B464" s="276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</row>
    <row r="465" spans="1:26">
      <c r="A465" s="276"/>
      <c r="B465" s="276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</row>
    <row r="466" spans="1:26">
      <c r="A466" s="276"/>
      <c r="B466" s="276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</row>
    <row r="467" spans="1:26">
      <c r="A467" s="276"/>
      <c r="B467" s="276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</row>
    <row r="468" spans="1:26">
      <c r="A468" s="276"/>
      <c r="B468" s="276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</row>
    <row r="469" spans="1:26">
      <c r="A469" s="276"/>
      <c r="B469" s="276"/>
      <c r="C469" s="276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</row>
    <row r="470" spans="1:26">
      <c r="A470" s="276"/>
      <c r="B470" s="276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</row>
    <row r="471" spans="1:26">
      <c r="A471" s="276"/>
      <c r="B471" s="276"/>
      <c r="C471" s="276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</row>
    <row r="472" spans="1:26">
      <c r="A472" s="276"/>
      <c r="B472" s="276"/>
      <c r="C472" s="276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</row>
    <row r="473" spans="1:26">
      <c r="A473" s="276"/>
      <c r="B473" s="276"/>
      <c r="C473" s="276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</row>
    <row r="474" spans="1:26">
      <c r="A474" s="276"/>
      <c r="B474" s="276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</row>
    <row r="475" spans="1:26">
      <c r="A475" s="276"/>
      <c r="B475" s="276"/>
      <c r="C475" s="276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</row>
    <row r="476" spans="1:26">
      <c r="A476" s="276"/>
      <c r="B476" s="276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</row>
    <row r="477" spans="1:26">
      <c r="A477" s="276"/>
      <c r="B477" s="276"/>
      <c r="C477" s="276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</row>
    <row r="478" spans="1:26">
      <c r="A478" s="276"/>
      <c r="B478" s="276"/>
      <c r="C478" s="276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</row>
    <row r="479" spans="1:26">
      <c r="A479" s="276"/>
      <c r="B479" s="276"/>
      <c r="C479" s="276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</row>
    <row r="480" spans="1:26">
      <c r="A480" s="276"/>
      <c r="B480" s="276"/>
      <c r="C480" s="276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</row>
    <row r="481" spans="1:26">
      <c r="A481" s="276"/>
      <c r="B481" s="276"/>
      <c r="C481" s="276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</row>
    <row r="482" spans="1:26">
      <c r="A482" s="276"/>
      <c r="B482" s="276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</row>
    <row r="483" spans="1:26">
      <c r="A483" s="276"/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</row>
    <row r="484" spans="1:26">
      <c r="A484" s="276"/>
      <c r="B484" s="276"/>
      <c r="C484" s="276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</row>
    <row r="485" spans="1:26">
      <c r="A485" s="276"/>
      <c r="B485" s="276"/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</row>
    <row r="486" spans="1:26">
      <c r="A486" s="276"/>
      <c r="B486" s="276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</row>
    <row r="487" spans="1:26">
      <c r="A487" s="276"/>
      <c r="B487" s="276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</row>
    <row r="488" spans="1:26">
      <c r="A488" s="276"/>
      <c r="B488" s="276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</row>
    <row r="489" spans="1:26">
      <c r="A489" s="276"/>
      <c r="B489" s="276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</row>
    <row r="490" spans="1:26">
      <c r="A490" s="276"/>
      <c r="B490" s="276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</row>
    <row r="491" spans="1:26">
      <c r="A491" s="276"/>
      <c r="B491" s="276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</row>
    <row r="492" spans="1:26">
      <c r="A492" s="276"/>
      <c r="B492" s="276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</row>
    <row r="493" spans="1:26">
      <c r="A493" s="276"/>
      <c r="B493" s="276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</row>
    <row r="494" spans="1:26">
      <c r="A494" s="276"/>
      <c r="B494" s="276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</row>
    <row r="495" spans="1:26">
      <c r="A495" s="276"/>
      <c r="B495" s="276"/>
      <c r="C495" s="276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</row>
    <row r="496" spans="1:26">
      <c r="A496" s="276"/>
      <c r="B496" s="276"/>
      <c r="C496" s="276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</row>
    <row r="497" spans="1:26">
      <c r="A497" s="276"/>
      <c r="B497" s="276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</row>
    <row r="498" spans="1:26">
      <c r="A498" s="276"/>
      <c r="B498" s="276"/>
      <c r="C498" s="276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</row>
    <row r="499" spans="1:26">
      <c r="A499" s="276"/>
      <c r="B499" s="276"/>
      <c r="C499" s="276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</row>
    <row r="500" spans="1:26">
      <c r="A500" s="276"/>
      <c r="B500" s="276"/>
      <c r="C500" s="276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</row>
    <row r="501" spans="1:26">
      <c r="A501" s="276"/>
      <c r="B501" s="276"/>
      <c r="C501" s="276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</row>
    <row r="502" spans="1:26">
      <c r="A502" s="276"/>
      <c r="B502" s="276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</row>
    <row r="503" spans="1:26">
      <c r="A503" s="276"/>
      <c r="B503" s="276"/>
      <c r="C503" s="276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</row>
    <row r="504" spans="1:26">
      <c r="A504" s="276"/>
      <c r="B504" s="276"/>
      <c r="C504" s="276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</row>
    <row r="505" spans="1:26">
      <c r="A505" s="276"/>
      <c r="B505" s="276"/>
      <c r="C505" s="276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</row>
    <row r="506" spans="1:26">
      <c r="A506" s="276"/>
      <c r="B506" s="276"/>
      <c r="C506" s="276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</row>
    <row r="507" spans="1:26">
      <c r="A507" s="276"/>
      <c r="B507" s="276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</row>
    <row r="508" spans="1:26">
      <c r="A508" s="276"/>
      <c r="B508" s="276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</row>
    <row r="509" spans="1:26">
      <c r="A509" s="276"/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</row>
    <row r="510" spans="1:26">
      <c r="A510" s="276"/>
      <c r="B510" s="276"/>
      <c r="C510" s="276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</row>
    <row r="511" spans="1:26">
      <c r="A511" s="276"/>
      <c r="B511" s="276"/>
      <c r="C511" s="276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</row>
    <row r="512" spans="1:26">
      <c r="A512" s="276"/>
      <c r="B512" s="276"/>
      <c r="C512" s="276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</row>
    <row r="513" spans="1:26">
      <c r="A513" s="276"/>
      <c r="B513" s="276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</row>
    <row r="514" spans="1:26">
      <c r="A514" s="276"/>
      <c r="B514" s="276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</row>
    <row r="515" spans="1:26">
      <c r="A515" s="276"/>
      <c r="B515" s="276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</row>
    <row r="516" spans="1:26">
      <c r="A516" s="276"/>
      <c r="B516" s="276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</row>
    <row r="517" spans="1:26">
      <c r="A517" s="276"/>
      <c r="B517" s="276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</row>
    <row r="518" spans="1:26">
      <c r="A518" s="276"/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</row>
    <row r="519" spans="1:26">
      <c r="A519" s="276"/>
      <c r="B519" s="276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</row>
    <row r="520" spans="1:26">
      <c r="A520" s="276"/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</row>
    <row r="521" spans="1:26">
      <c r="A521" s="276"/>
      <c r="B521" s="276"/>
      <c r="C521" s="276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</row>
    <row r="522" spans="1:26">
      <c r="A522" s="276"/>
      <c r="B522" s="276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</row>
    <row r="523" spans="1:26">
      <c r="A523" s="276"/>
      <c r="B523" s="276"/>
      <c r="C523" s="276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</row>
    <row r="524" spans="1:26">
      <c r="A524" s="276"/>
      <c r="B524" s="276"/>
      <c r="C524" s="276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</row>
    <row r="525" spans="1:26">
      <c r="A525" s="276"/>
      <c r="B525" s="276"/>
      <c r="C525" s="276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</row>
    <row r="526" spans="1:26">
      <c r="A526" s="276"/>
      <c r="B526" s="276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</row>
    <row r="527" spans="1:26">
      <c r="A527" s="276"/>
      <c r="B527" s="276"/>
      <c r="C527" s="276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</row>
    <row r="528" spans="1:26">
      <c r="A528" s="276"/>
      <c r="B528" s="276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</row>
    <row r="529" spans="1:26">
      <c r="A529" s="276"/>
      <c r="B529" s="276"/>
      <c r="C529" s="276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</row>
    <row r="530" spans="1:26">
      <c r="A530" s="276"/>
      <c r="B530" s="276"/>
      <c r="C530" s="276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</row>
    <row r="531" spans="1:26">
      <c r="A531" s="276"/>
      <c r="B531" s="276"/>
      <c r="C531" s="276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</row>
    <row r="532" spans="1:26">
      <c r="A532" s="276"/>
      <c r="B532" s="276"/>
      <c r="C532" s="276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</row>
    <row r="533" spans="1:26">
      <c r="A533" s="276"/>
      <c r="B533" s="276"/>
      <c r="C533" s="276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</row>
    <row r="534" spans="1:26">
      <c r="A534" s="276"/>
      <c r="B534" s="276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</row>
    <row r="535" spans="1:26">
      <c r="A535" s="276"/>
      <c r="B535" s="276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</row>
    <row r="536" spans="1:26">
      <c r="A536" s="276"/>
      <c r="B536" s="276"/>
      <c r="C536" s="276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</row>
    <row r="537" spans="1:26">
      <c r="A537" s="276"/>
      <c r="B537" s="276"/>
      <c r="C537" s="276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</row>
    <row r="538" spans="1:26">
      <c r="A538" s="276"/>
      <c r="B538" s="276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</row>
    <row r="539" spans="1:26">
      <c r="A539" s="276"/>
      <c r="B539" s="276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</row>
    <row r="540" spans="1:26">
      <c r="A540" s="276"/>
      <c r="B540" s="276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</row>
    <row r="541" spans="1:26">
      <c r="A541" s="276"/>
      <c r="B541" s="276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</row>
    <row r="542" spans="1:26">
      <c r="A542" s="276"/>
      <c r="B542" s="276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</row>
    <row r="543" spans="1:26">
      <c r="A543" s="276"/>
      <c r="B543" s="276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</row>
    <row r="544" spans="1:26">
      <c r="A544" s="276"/>
      <c r="B544" s="276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</row>
    <row r="545" spans="1:26">
      <c r="A545" s="276"/>
      <c r="B545" s="276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</row>
    <row r="546" spans="1:26">
      <c r="A546" s="276"/>
      <c r="B546" s="276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</row>
    <row r="547" spans="1:26">
      <c r="A547" s="276"/>
      <c r="B547" s="276"/>
      <c r="C547" s="276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</row>
    <row r="548" spans="1:26">
      <c r="A548" s="276"/>
      <c r="B548" s="276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</row>
    <row r="549" spans="1:26">
      <c r="A549" s="276"/>
      <c r="B549" s="276"/>
      <c r="C549" s="276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</row>
    <row r="550" spans="1:26">
      <c r="A550" s="276"/>
      <c r="B550" s="276"/>
      <c r="C550" s="276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</row>
    <row r="551" spans="1:26">
      <c r="A551" s="276"/>
      <c r="B551" s="276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</row>
    <row r="552" spans="1:26">
      <c r="A552" s="276"/>
      <c r="B552" s="276"/>
      <c r="C552" s="276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</row>
    <row r="553" spans="1:26">
      <c r="A553" s="276"/>
      <c r="B553" s="276"/>
      <c r="C553" s="276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</row>
    <row r="554" spans="1:26">
      <c r="A554" s="276"/>
      <c r="B554" s="276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</row>
    <row r="555" spans="1:26">
      <c r="A555" s="276"/>
      <c r="B555" s="276"/>
      <c r="C555" s="276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</row>
    <row r="556" spans="1:26">
      <c r="A556" s="276"/>
      <c r="B556" s="276"/>
      <c r="C556" s="276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</row>
    <row r="557" spans="1:26">
      <c r="A557" s="276"/>
      <c r="B557" s="276"/>
      <c r="C557" s="276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</row>
    <row r="558" spans="1:26">
      <c r="A558" s="276"/>
      <c r="B558" s="276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</row>
    <row r="559" spans="1:26">
      <c r="A559" s="276"/>
      <c r="B559" s="276"/>
      <c r="C559" s="276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</row>
    <row r="560" spans="1:26">
      <c r="A560" s="276"/>
      <c r="B560" s="276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</row>
    <row r="561" spans="1:26">
      <c r="A561" s="276"/>
      <c r="B561" s="276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</row>
    <row r="562" spans="1:26">
      <c r="A562" s="276"/>
      <c r="B562" s="276"/>
      <c r="C562" s="276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</row>
    <row r="563" spans="1:26">
      <c r="A563" s="276"/>
      <c r="B563" s="276"/>
      <c r="C563" s="276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</row>
    <row r="564" spans="1:26">
      <c r="A564" s="276"/>
      <c r="B564" s="276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</row>
    <row r="565" spans="1:26">
      <c r="A565" s="276"/>
      <c r="B565" s="276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</row>
    <row r="566" spans="1:26">
      <c r="A566" s="276"/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</row>
    <row r="567" spans="1:26">
      <c r="A567" s="276"/>
      <c r="B567" s="276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</row>
    <row r="568" spans="1:26">
      <c r="A568" s="276"/>
      <c r="B568" s="276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</row>
    <row r="569" spans="1:26">
      <c r="A569" s="276"/>
      <c r="B569" s="276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</row>
    <row r="570" spans="1:26">
      <c r="A570" s="276"/>
      <c r="B570" s="276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</row>
    <row r="571" spans="1:26">
      <c r="A571" s="276"/>
      <c r="B571" s="276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</row>
    <row r="572" spans="1:26">
      <c r="A572" s="276"/>
      <c r="B572" s="276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</row>
    <row r="573" spans="1:26">
      <c r="A573" s="276"/>
      <c r="B573" s="276"/>
      <c r="C573" s="276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</row>
    <row r="574" spans="1:26">
      <c r="A574" s="276"/>
      <c r="B574" s="276"/>
      <c r="C574" s="276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</row>
    <row r="575" spans="1:26">
      <c r="A575" s="276"/>
      <c r="B575" s="276"/>
      <c r="C575" s="276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</row>
    <row r="576" spans="1:26">
      <c r="A576" s="276"/>
      <c r="B576" s="276"/>
      <c r="C576" s="276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</row>
    <row r="577" spans="1:26">
      <c r="A577" s="276"/>
      <c r="B577" s="276"/>
      <c r="C577" s="276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</row>
    <row r="578" spans="1:26">
      <c r="A578" s="276"/>
      <c r="B578" s="276"/>
      <c r="C578" s="276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</row>
    <row r="579" spans="1:26">
      <c r="A579" s="276"/>
      <c r="B579" s="276"/>
      <c r="C579" s="276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</row>
    <row r="580" spans="1:26">
      <c r="A580" s="276"/>
      <c r="B580" s="276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</row>
    <row r="581" spans="1:26">
      <c r="A581" s="276"/>
      <c r="B581" s="276"/>
      <c r="C581" s="276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</row>
    <row r="582" spans="1:26">
      <c r="A582" s="276"/>
      <c r="B582" s="276"/>
      <c r="C582" s="276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</row>
    <row r="583" spans="1:26">
      <c r="A583" s="276"/>
      <c r="B583" s="276"/>
      <c r="C583" s="276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</row>
    <row r="584" spans="1:26">
      <c r="A584" s="276"/>
      <c r="B584" s="276"/>
      <c r="C584" s="276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</row>
    <row r="585" spans="1:26">
      <c r="A585" s="276"/>
      <c r="B585" s="276"/>
      <c r="C585" s="276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</row>
    <row r="586" spans="1:26">
      <c r="A586" s="276"/>
      <c r="B586" s="276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</row>
    <row r="587" spans="1:26">
      <c r="A587" s="276"/>
      <c r="B587" s="276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</row>
    <row r="588" spans="1:26">
      <c r="A588" s="276"/>
      <c r="B588" s="276"/>
      <c r="C588" s="276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</row>
    <row r="589" spans="1:26">
      <c r="A589" s="276"/>
      <c r="B589" s="276"/>
      <c r="C589" s="276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</row>
    <row r="590" spans="1:26">
      <c r="A590" s="276"/>
      <c r="B590" s="276"/>
      <c r="C590" s="276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</row>
    <row r="591" spans="1:26">
      <c r="A591" s="276"/>
      <c r="B591" s="276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</row>
    <row r="592" spans="1:26">
      <c r="A592" s="276"/>
      <c r="B592" s="276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</row>
    <row r="593" spans="1:26">
      <c r="A593" s="276"/>
      <c r="B593" s="276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</row>
    <row r="594" spans="1:26">
      <c r="A594" s="276"/>
      <c r="B594" s="276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</row>
    <row r="595" spans="1:26">
      <c r="A595" s="276"/>
      <c r="B595" s="276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</row>
    <row r="596" spans="1:26">
      <c r="A596" s="276"/>
      <c r="B596" s="276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</row>
    <row r="597" spans="1:26">
      <c r="A597" s="276"/>
      <c r="B597" s="276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</row>
    <row r="598" spans="1:26">
      <c r="A598" s="276"/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</row>
    <row r="599" spans="1:26">
      <c r="A599" s="276"/>
      <c r="B599" s="276"/>
      <c r="C599" s="276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</row>
    <row r="600" spans="1:26">
      <c r="A600" s="276"/>
      <c r="B600" s="276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</row>
    <row r="601" spans="1:26">
      <c r="A601" s="276"/>
      <c r="B601" s="276"/>
      <c r="C601" s="276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</row>
    <row r="602" spans="1:26">
      <c r="A602" s="276"/>
      <c r="B602" s="276"/>
      <c r="C602" s="276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</row>
    <row r="603" spans="1:26">
      <c r="A603" s="276"/>
      <c r="B603" s="276"/>
      <c r="C603" s="276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</row>
    <row r="604" spans="1:26">
      <c r="A604" s="276"/>
      <c r="B604" s="276"/>
      <c r="C604" s="276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</row>
    <row r="605" spans="1:26">
      <c r="A605" s="276"/>
      <c r="B605" s="276"/>
      <c r="C605" s="276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</row>
    <row r="606" spans="1:26">
      <c r="A606" s="276"/>
      <c r="B606" s="276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</row>
    <row r="607" spans="1:26">
      <c r="A607" s="276"/>
      <c r="B607" s="276"/>
      <c r="C607" s="276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</row>
    <row r="608" spans="1:26">
      <c r="A608" s="276"/>
      <c r="B608" s="276"/>
      <c r="C608" s="276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</row>
    <row r="609" spans="1:26">
      <c r="A609" s="276"/>
      <c r="B609" s="276"/>
      <c r="C609" s="276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</row>
    <row r="610" spans="1:26">
      <c r="A610" s="276"/>
      <c r="B610" s="276"/>
      <c r="C610" s="276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</row>
    <row r="611" spans="1:26">
      <c r="A611" s="276"/>
      <c r="B611" s="276"/>
      <c r="C611" s="276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</row>
    <row r="612" spans="1:26">
      <c r="A612" s="276"/>
      <c r="B612" s="276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</row>
    <row r="613" spans="1:26">
      <c r="A613" s="276"/>
      <c r="B613" s="276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</row>
    <row r="614" spans="1:26">
      <c r="A614" s="276"/>
      <c r="B614" s="276"/>
      <c r="C614" s="276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</row>
    <row r="615" spans="1:26">
      <c r="A615" s="276"/>
      <c r="B615" s="276"/>
      <c r="C615" s="276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</row>
    <row r="616" spans="1:26">
      <c r="A616" s="276"/>
      <c r="B616" s="276"/>
      <c r="C616" s="276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</row>
    <row r="617" spans="1:26">
      <c r="A617" s="276"/>
      <c r="B617" s="276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</row>
    <row r="618" spans="1:26">
      <c r="A618" s="276"/>
      <c r="B618" s="276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</row>
    <row r="619" spans="1:26">
      <c r="A619" s="276"/>
      <c r="B619" s="276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</row>
    <row r="620" spans="1:26">
      <c r="A620" s="276"/>
      <c r="B620" s="276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</row>
    <row r="621" spans="1:26">
      <c r="A621" s="276"/>
      <c r="B621" s="276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</row>
    <row r="622" spans="1:26">
      <c r="A622" s="276"/>
      <c r="B622" s="276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</row>
    <row r="623" spans="1:26">
      <c r="A623" s="276"/>
      <c r="B623" s="276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</row>
    <row r="624" spans="1:26">
      <c r="A624" s="276"/>
      <c r="B624" s="276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</row>
    <row r="625" spans="1:26">
      <c r="A625" s="276"/>
      <c r="B625" s="276"/>
      <c r="C625" s="276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</row>
    <row r="626" spans="1:26">
      <c r="A626" s="276"/>
      <c r="B626" s="276"/>
      <c r="C626" s="276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</row>
    <row r="627" spans="1:26">
      <c r="A627" s="276"/>
      <c r="B627" s="276"/>
      <c r="C627" s="276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</row>
    <row r="628" spans="1:26">
      <c r="A628" s="276"/>
      <c r="B628" s="276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</row>
    <row r="629" spans="1:26">
      <c r="A629" s="276"/>
      <c r="B629" s="276"/>
      <c r="C629" s="276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</row>
    <row r="630" spans="1:26">
      <c r="A630" s="276"/>
      <c r="B630" s="276"/>
      <c r="C630" s="276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</row>
    <row r="631" spans="1:26">
      <c r="A631" s="276"/>
      <c r="B631" s="276"/>
      <c r="C631" s="276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</row>
    <row r="632" spans="1:26">
      <c r="A632" s="276"/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</row>
    <row r="633" spans="1:26">
      <c r="A633" s="276"/>
      <c r="B633" s="276"/>
      <c r="C633" s="276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</row>
    <row r="634" spans="1:26">
      <c r="A634" s="276"/>
      <c r="B634" s="276"/>
      <c r="C634" s="276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</row>
    <row r="635" spans="1:26">
      <c r="A635" s="276"/>
      <c r="B635" s="276"/>
      <c r="C635" s="276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</row>
    <row r="636" spans="1:26">
      <c r="A636" s="276"/>
      <c r="B636" s="276"/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</row>
    <row r="637" spans="1:26">
      <c r="A637" s="276"/>
      <c r="B637" s="276"/>
      <c r="C637" s="276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</row>
    <row r="638" spans="1:26">
      <c r="A638" s="276"/>
      <c r="B638" s="276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</row>
    <row r="639" spans="1:26">
      <c r="A639" s="276"/>
      <c r="B639" s="276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</row>
    <row r="640" spans="1:26">
      <c r="A640" s="276"/>
      <c r="B640" s="276"/>
      <c r="C640" s="276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</row>
    <row r="641" spans="1:26">
      <c r="A641" s="276"/>
      <c r="B641" s="276"/>
      <c r="C641" s="276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</row>
    <row r="642" spans="1:26">
      <c r="A642" s="276"/>
      <c r="B642" s="276"/>
      <c r="C642" s="276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</row>
    <row r="643" spans="1:26">
      <c r="A643" s="276"/>
      <c r="B643" s="276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</row>
    <row r="644" spans="1:26">
      <c r="A644" s="276"/>
      <c r="B644" s="276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</row>
    <row r="645" spans="1:26">
      <c r="A645" s="276"/>
      <c r="B645" s="276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</row>
    <row r="646" spans="1:26">
      <c r="A646" s="276"/>
      <c r="B646" s="276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</row>
    <row r="647" spans="1:26">
      <c r="A647" s="276"/>
      <c r="B647" s="276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</row>
    <row r="648" spans="1:26">
      <c r="A648" s="276"/>
      <c r="B648" s="276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</row>
    <row r="649" spans="1:26">
      <c r="A649" s="276"/>
      <c r="B649" s="276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</row>
    <row r="650" spans="1:26">
      <c r="A650" s="276"/>
      <c r="B650" s="276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</row>
    <row r="651" spans="1:26">
      <c r="A651" s="276"/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</row>
    <row r="652" spans="1:26">
      <c r="A652" s="276"/>
      <c r="B652" s="276"/>
      <c r="C652" s="276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</row>
    <row r="653" spans="1:26">
      <c r="A653" s="276"/>
      <c r="B653" s="276"/>
      <c r="C653" s="276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</row>
    <row r="654" spans="1:26">
      <c r="A654" s="276"/>
      <c r="B654" s="276"/>
      <c r="C654" s="276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</row>
    <row r="655" spans="1:26">
      <c r="A655" s="276"/>
      <c r="B655" s="276"/>
      <c r="C655" s="276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</row>
    <row r="656" spans="1:26">
      <c r="A656" s="276"/>
      <c r="B656" s="276"/>
      <c r="C656" s="276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</row>
    <row r="657" spans="1:26">
      <c r="A657" s="276"/>
      <c r="B657" s="276"/>
      <c r="C657" s="276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</row>
    <row r="658" spans="1:26">
      <c r="A658" s="276"/>
      <c r="B658" s="276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</row>
    <row r="659" spans="1:26">
      <c r="A659" s="276"/>
      <c r="B659" s="276"/>
      <c r="C659" s="276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</row>
    <row r="660" spans="1:26">
      <c r="A660" s="276"/>
      <c r="B660" s="276"/>
      <c r="C660" s="276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</row>
    <row r="661" spans="1:26">
      <c r="A661" s="276"/>
      <c r="B661" s="276"/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</row>
    <row r="662" spans="1:26">
      <c r="A662" s="276"/>
      <c r="B662" s="276"/>
      <c r="C662" s="276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</row>
    <row r="663" spans="1:26">
      <c r="A663" s="276"/>
      <c r="B663" s="276"/>
      <c r="C663" s="276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</row>
    <row r="664" spans="1:26">
      <c r="A664" s="276"/>
      <c r="B664" s="276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</row>
    <row r="665" spans="1:26">
      <c r="A665" s="276"/>
      <c r="B665" s="276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</row>
    <row r="666" spans="1:26">
      <c r="A666" s="276"/>
      <c r="B666" s="276"/>
      <c r="C666" s="276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</row>
    <row r="667" spans="1:26">
      <c r="A667" s="276"/>
      <c r="B667" s="276"/>
      <c r="C667" s="276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</row>
    <row r="668" spans="1:26">
      <c r="A668" s="276"/>
      <c r="B668" s="276"/>
      <c r="C668" s="276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</row>
    <row r="669" spans="1:26">
      <c r="A669" s="276"/>
      <c r="B669" s="276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</row>
    <row r="670" spans="1:26">
      <c r="A670" s="276"/>
      <c r="B670" s="276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</row>
    <row r="671" spans="1:26">
      <c r="A671" s="276"/>
      <c r="B671" s="276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</row>
    <row r="672" spans="1:26">
      <c r="A672" s="276"/>
      <c r="B672" s="276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</row>
    <row r="673" spans="1:26">
      <c r="A673" s="276"/>
      <c r="B673" s="276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</row>
    <row r="674" spans="1:26">
      <c r="A674" s="276"/>
      <c r="B674" s="276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</row>
    <row r="675" spans="1:26">
      <c r="A675" s="276"/>
      <c r="B675" s="276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</row>
    <row r="676" spans="1:26">
      <c r="A676" s="276"/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</row>
    <row r="677" spans="1:26">
      <c r="A677" s="276"/>
      <c r="B677" s="276"/>
      <c r="C677" s="276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</row>
    <row r="678" spans="1:26">
      <c r="A678" s="276"/>
      <c r="B678" s="276"/>
      <c r="C678" s="276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</row>
    <row r="679" spans="1:26">
      <c r="A679" s="276"/>
      <c r="B679" s="276"/>
      <c r="C679" s="276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</row>
    <row r="680" spans="1:26">
      <c r="A680" s="276"/>
      <c r="B680" s="276"/>
      <c r="C680" s="276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</row>
    <row r="681" spans="1:26">
      <c r="A681" s="276"/>
      <c r="B681" s="276"/>
      <c r="C681" s="276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</row>
    <row r="682" spans="1:26">
      <c r="A682" s="276"/>
      <c r="B682" s="276"/>
      <c r="C682" s="276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</row>
    <row r="683" spans="1:26">
      <c r="A683" s="276"/>
      <c r="B683" s="276"/>
      <c r="C683" s="276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</row>
    <row r="684" spans="1:26">
      <c r="A684" s="276"/>
      <c r="B684" s="276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</row>
    <row r="685" spans="1:26">
      <c r="A685" s="276"/>
      <c r="B685" s="276"/>
      <c r="C685" s="276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</row>
    <row r="686" spans="1:26">
      <c r="A686" s="276"/>
      <c r="B686" s="276"/>
      <c r="C686" s="276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</row>
    <row r="687" spans="1:26">
      <c r="A687" s="276"/>
      <c r="B687" s="276"/>
      <c r="C687" s="276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</row>
    <row r="688" spans="1:26">
      <c r="A688" s="276"/>
      <c r="B688" s="276"/>
      <c r="C688" s="276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</row>
    <row r="689" spans="1:26">
      <c r="A689" s="276"/>
      <c r="B689" s="276"/>
      <c r="C689" s="276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</row>
    <row r="690" spans="1:26">
      <c r="A690" s="276"/>
      <c r="B690" s="276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</row>
    <row r="691" spans="1:26">
      <c r="A691" s="276"/>
      <c r="B691" s="276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</row>
    <row r="692" spans="1:26">
      <c r="A692" s="276"/>
      <c r="B692" s="276"/>
      <c r="C692" s="276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</row>
    <row r="693" spans="1:26">
      <c r="A693" s="276"/>
      <c r="B693" s="276"/>
      <c r="C693" s="276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</row>
    <row r="694" spans="1:26">
      <c r="A694" s="276"/>
      <c r="B694" s="276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</row>
    <row r="695" spans="1:26">
      <c r="A695" s="276"/>
      <c r="B695" s="276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</row>
    <row r="696" spans="1:26">
      <c r="A696" s="276"/>
      <c r="B696" s="276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</row>
    <row r="697" spans="1:26">
      <c r="A697" s="276"/>
      <c r="B697" s="276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</row>
    <row r="698" spans="1:26">
      <c r="A698" s="276"/>
      <c r="B698" s="276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</row>
    <row r="699" spans="1:26">
      <c r="A699" s="276"/>
      <c r="B699" s="276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</row>
    <row r="700" spans="1:26">
      <c r="A700" s="276"/>
      <c r="B700" s="276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</row>
    <row r="701" spans="1:26">
      <c r="A701" s="276"/>
      <c r="B701" s="276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</row>
    <row r="702" spans="1:26">
      <c r="A702" s="276"/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</row>
    <row r="703" spans="1:26">
      <c r="A703" s="276"/>
      <c r="B703" s="276"/>
      <c r="C703" s="276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</row>
    <row r="704" spans="1:26">
      <c r="A704" s="276"/>
      <c r="B704" s="276"/>
      <c r="C704" s="276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</row>
    <row r="705" spans="1:26">
      <c r="A705" s="276"/>
      <c r="B705" s="276"/>
      <c r="C705" s="276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</row>
    <row r="706" spans="1:26">
      <c r="A706" s="276"/>
      <c r="B706" s="276"/>
      <c r="C706" s="276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</row>
    <row r="707" spans="1:26">
      <c r="A707" s="276"/>
      <c r="B707" s="276"/>
      <c r="C707" s="276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</row>
    <row r="708" spans="1:26">
      <c r="A708" s="276"/>
      <c r="B708" s="276"/>
      <c r="C708" s="276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</row>
    <row r="709" spans="1:26">
      <c r="A709" s="276"/>
      <c r="B709" s="276"/>
      <c r="C709" s="276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</row>
    <row r="710" spans="1:26">
      <c r="A710" s="276"/>
      <c r="B710" s="276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</row>
    <row r="711" spans="1:26">
      <c r="A711" s="276"/>
      <c r="B711" s="276"/>
      <c r="C711" s="276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</row>
    <row r="712" spans="1:26">
      <c r="A712" s="276"/>
      <c r="B712" s="276"/>
      <c r="C712" s="276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</row>
    <row r="713" spans="1:26">
      <c r="A713" s="276"/>
      <c r="B713" s="276"/>
      <c r="C713" s="276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</row>
    <row r="714" spans="1:26">
      <c r="A714" s="276"/>
      <c r="B714" s="276"/>
      <c r="C714" s="276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</row>
    <row r="715" spans="1:26">
      <c r="A715" s="276"/>
      <c r="B715" s="276"/>
      <c r="C715" s="276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</row>
    <row r="716" spans="1:26">
      <c r="A716" s="276"/>
      <c r="B716" s="276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</row>
    <row r="717" spans="1:26">
      <c r="A717" s="276"/>
      <c r="B717" s="276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</row>
    <row r="718" spans="1:26">
      <c r="A718" s="276"/>
      <c r="B718" s="276"/>
      <c r="C718" s="276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</row>
    <row r="719" spans="1:26">
      <c r="A719" s="276"/>
      <c r="B719" s="276"/>
      <c r="C719" s="276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</row>
    <row r="720" spans="1:26">
      <c r="A720" s="276"/>
      <c r="B720" s="276"/>
      <c r="C720" s="276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</row>
    <row r="721" spans="1:26">
      <c r="A721" s="276"/>
      <c r="B721" s="276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</row>
    <row r="722" spans="1:26">
      <c r="A722" s="276"/>
      <c r="B722" s="276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</row>
    <row r="723" spans="1:26">
      <c r="A723" s="276"/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</row>
    <row r="724" spans="1:26">
      <c r="A724" s="276"/>
      <c r="B724" s="276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</row>
    <row r="725" spans="1:26">
      <c r="A725" s="276"/>
      <c r="B725" s="276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</row>
    <row r="726" spans="1:26">
      <c r="A726" s="276"/>
      <c r="B726" s="276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</row>
    <row r="727" spans="1:26">
      <c r="A727" s="276"/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</row>
    <row r="728" spans="1:26">
      <c r="A728" s="276"/>
      <c r="B728" s="276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</row>
    <row r="729" spans="1:26">
      <c r="A729" s="276"/>
      <c r="B729" s="276"/>
      <c r="C729" s="276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</row>
    <row r="730" spans="1:26">
      <c r="A730" s="276"/>
      <c r="B730" s="276"/>
      <c r="C730" s="276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</row>
    <row r="731" spans="1:26">
      <c r="A731" s="276"/>
      <c r="B731" s="276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</row>
    <row r="732" spans="1:26">
      <c r="A732" s="276"/>
      <c r="B732" s="276"/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</row>
    <row r="733" spans="1:26">
      <c r="A733" s="276"/>
      <c r="B733" s="276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</row>
    <row r="734" spans="1:26">
      <c r="A734" s="276"/>
      <c r="B734" s="276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</row>
    <row r="735" spans="1:26">
      <c r="A735" s="276"/>
      <c r="B735" s="276"/>
      <c r="C735" s="276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</row>
    <row r="736" spans="1:26">
      <c r="A736" s="276"/>
      <c r="B736" s="276"/>
      <c r="C736" s="276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</row>
    <row r="737" spans="1:26">
      <c r="A737" s="276"/>
      <c r="B737" s="276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</row>
    <row r="738" spans="1:26">
      <c r="A738" s="276"/>
      <c r="B738" s="276"/>
      <c r="C738" s="276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</row>
    <row r="739" spans="1:26">
      <c r="A739" s="276"/>
      <c r="B739" s="276"/>
      <c r="C739" s="276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</row>
    <row r="740" spans="1:26">
      <c r="A740" s="276"/>
      <c r="B740" s="276"/>
      <c r="C740" s="276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</row>
    <row r="741" spans="1:26">
      <c r="A741" s="276"/>
      <c r="B741" s="276"/>
      <c r="C741" s="276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</row>
    <row r="742" spans="1:26">
      <c r="A742" s="276"/>
      <c r="B742" s="276"/>
      <c r="C742" s="276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</row>
    <row r="743" spans="1:26">
      <c r="A743" s="276"/>
      <c r="B743" s="276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</row>
    <row r="744" spans="1:26">
      <c r="A744" s="276"/>
      <c r="B744" s="276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</row>
    <row r="745" spans="1:26">
      <c r="A745" s="276"/>
      <c r="B745" s="276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</row>
    <row r="746" spans="1:26">
      <c r="A746" s="276"/>
      <c r="B746" s="276"/>
      <c r="C746" s="276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</row>
    <row r="747" spans="1:26">
      <c r="A747" s="276"/>
      <c r="B747" s="276"/>
      <c r="C747" s="276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</row>
    <row r="748" spans="1:26">
      <c r="A748" s="276"/>
      <c r="B748" s="276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</row>
    <row r="749" spans="1:26">
      <c r="A749" s="276"/>
      <c r="B749" s="276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</row>
    <row r="750" spans="1:26">
      <c r="A750" s="276"/>
      <c r="B750" s="276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</row>
    <row r="751" spans="1:26">
      <c r="A751" s="276"/>
      <c r="B751" s="276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</row>
    <row r="752" spans="1:26">
      <c r="A752" s="276"/>
      <c r="B752" s="276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</row>
    <row r="753" spans="1:26">
      <c r="A753" s="276"/>
      <c r="B753" s="276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</row>
    <row r="754" spans="1:26">
      <c r="A754" s="276"/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</row>
    <row r="755" spans="1:26">
      <c r="A755" s="276"/>
      <c r="B755" s="276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</row>
    <row r="756" spans="1:26">
      <c r="A756" s="276"/>
      <c r="B756" s="276"/>
      <c r="C756" s="276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</row>
    <row r="757" spans="1:26">
      <c r="A757" s="276"/>
      <c r="B757" s="276"/>
      <c r="C757" s="276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</row>
    <row r="758" spans="1:26">
      <c r="A758" s="276"/>
      <c r="B758" s="276"/>
      <c r="C758" s="276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</row>
    <row r="759" spans="1:26">
      <c r="A759" s="276"/>
      <c r="B759" s="276"/>
      <c r="C759" s="276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</row>
    <row r="760" spans="1:26">
      <c r="A760" s="276"/>
      <c r="B760" s="276"/>
      <c r="C760" s="276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</row>
    <row r="761" spans="1:26">
      <c r="A761" s="276"/>
      <c r="B761" s="276"/>
      <c r="C761" s="276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</row>
    <row r="762" spans="1:26">
      <c r="A762" s="276"/>
      <c r="B762" s="276"/>
      <c r="C762" s="276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</row>
    <row r="763" spans="1:26">
      <c r="A763" s="276"/>
      <c r="B763" s="276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</row>
    <row r="764" spans="1:26">
      <c r="A764" s="276"/>
      <c r="B764" s="276"/>
      <c r="C764" s="276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</row>
    <row r="765" spans="1:26">
      <c r="A765" s="276"/>
      <c r="B765" s="276"/>
      <c r="C765" s="276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</row>
    <row r="766" spans="1:26">
      <c r="A766" s="276"/>
      <c r="B766" s="276"/>
      <c r="C766" s="276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</row>
    <row r="767" spans="1:26">
      <c r="A767" s="276"/>
      <c r="B767" s="276"/>
      <c r="C767" s="276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</row>
    <row r="768" spans="1:26">
      <c r="A768" s="276"/>
      <c r="B768" s="276"/>
      <c r="C768" s="276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</row>
    <row r="769" spans="1:26">
      <c r="A769" s="276"/>
      <c r="B769" s="276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</row>
    <row r="770" spans="1:26">
      <c r="A770" s="276"/>
      <c r="B770" s="276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</row>
    <row r="771" spans="1:26">
      <c r="A771" s="276"/>
      <c r="B771" s="276"/>
      <c r="C771" s="276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</row>
    <row r="772" spans="1:26">
      <c r="A772" s="276"/>
      <c r="B772" s="276"/>
      <c r="C772" s="276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</row>
    <row r="773" spans="1:26">
      <c r="A773" s="276"/>
      <c r="B773" s="276"/>
      <c r="C773" s="276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</row>
    <row r="774" spans="1:26">
      <c r="A774" s="276"/>
      <c r="B774" s="276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</row>
    <row r="775" spans="1:26">
      <c r="A775" s="276"/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</row>
    <row r="776" spans="1:26">
      <c r="A776" s="276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</row>
    <row r="777" spans="1:26">
      <c r="A777" s="276"/>
      <c r="B777" s="276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</row>
    <row r="778" spans="1:26">
      <c r="A778" s="276"/>
      <c r="B778" s="276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</row>
    <row r="779" spans="1:26">
      <c r="A779" s="276"/>
      <c r="B779" s="276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</row>
    <row r="780" spans="1:26">
      <c r="A780" s="276"/>
      <c r="B780" s="276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</row>
    <row r="781" spans="1:26">
      <c r="A781" s="276"/>
      <c r="B781" s="276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</row>
    <row r="782" spans="1:26">
      <c r="A782" s="276"/>
      <c r="B782" s="276"/>
      <c r="C782" s="276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</row>
    <row r="783" spans="1:26">
      <c r="A783" s="276"/>
      <c r="B783" s="276"/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</row>
    <row r="784" spans="1:26">
      <c r="A784" s="276"/>
      <c r="B784" s="276"/>
      <c r="C784" s="276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</row>
    <row r="785" spans="1:26">
      <c r="A785" s="276"/>
      <c r="B785" s="276"/>
      <c r="C785" s="276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</row>
    <row r="786" spans="1:26">
      <c r="A786" s="276"/>
      <c r="B786" s="276"/>
      <c r="C786" s="276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</row>
    <row r="787" spans="1:26">
      <c r="A787" s="276"/>
      <c r="B787" s="276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</row>
    <row r="788" spans="1:26">
      <c r="A788" s="276"/>
      <c r="B788" s="276"/>
      <c r="C788" s="276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</row>
    <row r="789" spans="1:26">
      <c r="A789" s="276"/>
      <c r="B789" s="276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</row>
    <row r="790" spans="1:26">
      <c r="A790" s="276"/>
      <c r="B790" s="276"/>
      <c r="C790" s="276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</row>
    <row r="791" spans="1:26">
      <c r="A791" s="276"/>
      <c r="B791" s="276"/>
      <c r="C791" s="276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</row>
    <row r="792" spans="1:26">
      <c r="A792" s="276"/>
      <c r="B792" s="276"/>
      <c r="C792" s="276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</row>
    <row r="793" spans="1:26">
      <c r="A793" s="276"/>
      <c r="B793" s="276"/>
      <c r="C793" s="276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</row>
    <row r="794" spans="1:26">
      <c r="A794" s="276"/>
      <c r="B794" s="276"/>
      <c r="C794" s="276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</row>
    <row r="795" spans="1:26">
      <c r="A795" s="276"/>
      <c r="B795" s="276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</row>
    <row r="796" spans="1:26">
      <c r="A796" s="276"/>
      <c r="B796" s="276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</row>
    <row r="797" spans="1:26">
      <c r="A797" s="276"/>
      <c r="B797" s="276"/>
      <c r="C797" s="276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</row>
    <row r="798" spans="1:26">
      <c r="A798" s="276"/>
      <c r="B798" s="276"/>
      <c r="C798" s="276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</row>
    <row r="799" spans="1:26">
      <c r="A799" s="276"/>
      <c r="B799" s="276"/>
      <c r="C799" s="276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</row>
    <row r="800" spans="1:26">
      <c r="A800" s="276"/>
      <c r="B800" s="276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</row>
    <row r="801" spans="1:26">
      <c r="A801" s="276"/>
      <c r="B801" s="276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</row>
    <row r="802" spans="1:26">
      <c r="A802" s="276"/>
      <c r="B802" s="276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</row>
    <row r="803" spans="1:26">
      <c r="A803" s="276"/>
      <c r="B803" s="276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</row>
    <row r="804" spans="1:26">
      <c r="A804" s="276"/>
      <c r="B804" s="276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</row>
    <row r="805" spans="1:26">
      <c r="A805" s="276"/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</row>
    <row r="806" spans="1:26">
      <c r="A806" s="276"/>
      <c r="B806" s="276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</row>
    <row r="807" spans="1:26">
      <c r="A807" s="276"/>
      <c r="B807" s="276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</row>
    <row r="808" spans="1:26">
      <c r="A808" s="276"/>
      <c r="B808" s="276"/>
      <c r="C808" s="276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</row>
    <row r="809" spans="1:26">
      <c r="A809" s="276"/>
      <c r="B809" s="276"/>
      <c r="C809" s="276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</row>
    <row r="810" spans="1:26">
      <c r="A810" s="276"/>
      <c r="B810" s="276"/>
      <c r="C810" s="276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</row>
    <row r="811" spans="1:26">
      <c r="A811" s="276"/>
      <c r="B811" s="276"/>
      <c r="C811" s="276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</row>
    <row r="812" spans="1:26">
      <c r="A812" s="276"/>
      <c r="B812" s="276"/>
      <c r="C812" s="276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</row>
    <row r="813" spans="1:26">
      <c r="A813" s="276"/>
      <c r="B813" s="276"/>
      <c r="C813" s="276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</row>
    <row r="814" spans="1:26">
      <c r="A814" s="276"/>
      <c r="B814" s="276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</row>
    <row r="815" spans="1:26">
      <c r="A815" s="276"/>
      <c r="B815" s="276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</row>
    <row r="816" spans="1:26">
      <c r="A816" s="276"/>
      <c r="B816" s="276"/>
      <c r="C816" s="276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</row>
    <row r="817" spans="1:26">
      <c r="A817" s="276"/>
      <c r="B817" s="276"/>
      <c r="C817" s="276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</row>
    <row r="818" spans="1:26">
      <c r="A818" s="276"/>
      <c r="B818" s="276"/>
      <c r="C818" s="276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</row>
    <row r="819" spans="1:26">
      <c r="A819" s="276"/>
      <c r="B819" s="276"/>
      <c r="C819" s="276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</row>
    <row r="820" spans="1:26">
      <c r="A820" s="276"/>
      <c r="B820" s="276"/>
      <c r="C820" s="276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</row>
    <row r="821" spans="1:26">
      <c r="A821" s="276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</row>
    <row r="822" spans="1:26">
      <c r="A822" s="276"/>
      <c r="B822" s="276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</row>
    <row r="823" spans="1:26">
      <c r="A823" s="276"/>
      <c r="B823" s="276"/>
      <c r="C823" s="276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</row>
    <row r="824" spans="1:26">
      <c r="A824" s="276"/>
      <c r="B824" s="276"/>
      <c r="C824" s="276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</row>
    <row r="825" spans="1:26">
      <c r="A825" s="276"/>
      <c r="B825" s="276"/>
      <c r="C825" s="276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</row>
    <row r="826" spans="1:26">
      <c r="A826" s="276"/>
      <c r="B826" s="276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</row>
    <row r="827" spans="1:26">
      <c r="A827" s="276"/>
      <c r="B827" s="276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</row>
    <row r="828" spans="1:26">
      <c r="A828" s="276"/>
      <c r="B828" s="276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</row>
    <row r="829" spans="1:26">
      <c r="A829" s="276"/>
      <c r="B829" s="276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</row>
    <row r="830" spans="1:26">
      <c r="A830" s="276"/>
      <c r="B830" s="276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</row>
    <row r="831" spans="1:26">
      <c r="A831" s="276"/>
      <c r="B831" s="276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</row>
    <row r="832" spans="1:26">
      <c r="A832" s="276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</row>
    <row r="833" spans="1:26">
      <c r="A833" s="276"/>
      <c r="B833" s="276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</row>
    <row r="834" spans="1:26">
      <c r="A834" s="276"/>
      <c r="B834" s="276"/>
      <c r="C834" s="276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</row>
    <row r="835" spans="1:26">
      <c r="A835" s="276"/>
      <c r="B835" s="276"/>
      <c r="C835" s="276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</row>
    <row r="836" spans="1:26">
      <c r="A836" s="276"/>
      <c r="B836" s="276"/>
      <c r="C836" s="276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</row>
    <row r="837" spans="1:26">
      <c r="A837" s="276"/>
      <c r="B837" s="276"/>
      <c r="C837" s="276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</row>
    <row r="838" spans="1:26">
      <c r="A838" s="276"/>
      <c r="B838" s="276"/>
      <c r="C838" s="276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</row>
    <row r="839" spans="1:26">
      <c r="A839" s="276"/>
      <c r="B839" s="276"/>
      <c r="C839" s="276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</row>
    <row r="840" spans="1:26">
      <c r="A840" s="276"/>
      <c r="B840" s="276"/>
      <c r="C840" s="276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</row>
    <row r="841" spans="1:26">
      <c r="A841" s="276"/>
      <c r="B841" s="276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</row>
    <row r="842" spans="1:26">
      <c r="A842" s="276"/>
      <c r="B842" s="276"/>
      <c r="C842" s="276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</row>
    <row r="843" spans="1:26">
      <c r="A843" s="276"/>
      <c r="B843" s="276"/>
      <c r="C843" s="276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</row>
    <row r="844" spans="1:26">
      <c r="A844" s="276"/>
      <c r="B844" s="276"/>
      <c r="C844" s="276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</row>
    <row r="845" spans="1:26">
      <c r="A845" s="276"/>
      <c r="B845" s="276"/>
      <c r="C845" s="276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</row>
    <row r="846" spans="1:26">
      <c r="A846" s="276"/>
      <c r="B846" s="276"/>
      <c r="C846" s="276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</row>
    <row r="847" spans="1:26">
      <c r="A847" s="276"/>
      <c r="B847" s="276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</row>
    <row r="848" spans="1:26">
      <c r="A848" s="276"/>
      <c r="B848" s="276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</row>
    <row r="849" spans="1:26">
      <c r="A849" s="276"/>
      <c r="B849" s="276"/>
      <c r="C849" s="276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</row>
    <row r="850" spans="1:26">
      <c r="A850" s="276"/>
      <c r="B850" s="276"/>
      <c r="C850" s="276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</row>
    <row r="851" spans="1:26">
      <c r="A851" s="276"/>
      <c r="B851" s="276"/>
      <c r="C851" s="276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</row>
    <row r="852" spans="1:26">
      <c r="A852" s="276"/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</row>
    <row r="853" spans="1:26">
      <c r="A853" s="276"/>
      <c r="B853" s="276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</row>
    <row r="854" spans="1:26">
      <c r="A854" s="276"/>
      <c r="B854" s="276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</row>
    <row r="855" spans="1:26">
      <c r="A855" s="276"/>
      <c r="B855" s="276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</row>
    <row r="856" spans="1:26">
      <c r="A856" s="276"/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</row>
    <row r="857" spans="1:26">
      <c r="A857" s="276"/>
      <c r="B857" s="276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</row>
    <row r="858" spans="1:26">
      <c r="A858" s="276"/>
      <c r="B858" s="276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</row>
    <row r="859" spans="1:26">
      <c r="A859" s="276"/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</row>
    <row r="860" spans="1:26">
      <c r="A860" s="276"/>
      <c r="B860" s="276"/>
      <c r="C860" s="276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</row>
    <row r="861" spans="1:26">
      <c r="A861" s="276"/>
      <c r="B861" s="276"/>
      <c r="C861" s="276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</row>
    <row r="862" spans="1:26">
      <c r="A862" s="276"/>
      <c r="B862" s="276"/>
      <c r="C862" s="276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</row>
    <row r="863" spans="1:26">
      <c r="A863" s="276"/>
      <c r="B863" s="276"/>
      <c r="C863" s="276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</row>
    <row r="864" spans="1:26">
      <c r="A864" s="276"/>
      <c r="B864" s="276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</row>
    <row r="865" spans="1:26">
      <c r="A865" s="276"/>
      <c r="B865" s="276"/>
      <c r="C865" s="276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</row>
    <row r="866" spans="1:26">
      <c r="A866" s="276"/>
      <c r="B866" s="276"/>
      <c r="C866" s="276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</row>
    <row r="867" spans="1:26">
      <c r="A867" s="276"/>
      <c r="B867" s="276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</row>
    <row r="868" spans="1:26">
      <c r="A868" s="276"/>
      <c r="B868" s="276"/>
      <c r="C868" s="276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</row>
    <row r="869" spans="1:26">
      <c r="A869" s="276"/>
      <c r="B869" s="276"/>
      <c r="C869" s="276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</row>
    <row r="870" spans="1:26">
      <c r="A870" s="276"/>
      <c r="B870" s="276"/>
      <c r="C870" s="276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</row>
    <row r="871" spans="1:26">
      <c r="A871" s="276"/>
      <c r="B871" s="276"/>
      <c r="C871" s="276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</row>
    <row r="872" spans="1:26">
      <c r="A872" s="276"/>
      <c r="B872" s="276"/>
      <c r="C872" s="276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</row>
    <row r="873" spans="1:26">
      <c r="A873" s="276"/>
      <c r="B873" s="276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</row>
    <row r="874" spans="1:26">
      <c r="A874" s="276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</row>
    <row r="875" spans="1:26">
      <c r="A875" s="276"/>
      <c r="B875" s="276"/>
      <c r="C875" s="276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</row>
    <row r="876" spans="1:26">
      <c r="A876" s="276"/>
      <c r="B876" s="276"/>
      <c r="C876" s="276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</row>
    <row r="877" spans="1:26">
      <c r="A877" s="276"/>
      <c r="B877" s="276"/>
      <c r="C877" s="276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</row>
    <row r="878" spans="1:26">
      <c r="A878" s="276"/>
      <c r="B878" s="276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</row>
    <row r="879" spans="1:26">
      <c r="A879" s="276"/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</row>
    <row r="880" spans="1:26">
      <c r="A880" s="276"/>
      <c r="B880" s="276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</row>
    <row r="881" spans="1:26">
      <c r="A881" s="276"/>
      <c r="B881" s="276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</row>
    <row r="882" spans="1:26">
      <c r="A882" s="276"/>
      <c r="B882" s="276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</row>
    <row r="883" spans="1:26">
      <c r="A883" s="276"/>
      <c r="B883" s="276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</row>
    <row r="884" spans="1:26">
      <c r="A884" s="276"/>
      <c r="B884" s="276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</row>
    <row r="885" spans="1:26">
      <c r="A885" s="276"/>
      <c r="B885" s="276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</row>
    <row r="886" spans="1:26">
      <c r="A886" s="276"/>
      <c r="B886" s="276"/>
      <c r="C886" s="276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</row>
    <row r="887" spans="1:26">
      <c r="A887" s="276"/>
      <c r="B887" s="276"/>
      <c r="C887" s="276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</row>
    <row r="888" spans="1:26">
      <c r="A888" s="276"/>
      <c r="B888" s="276"/>
      <c r="C888" s="276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</row>
    <row r="889" spans="1:26">
      <c r="A889" s="276"/>
      <c r="B889" s="276"/>
      <c r="C889" s="276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</row>
    <row r="890" spans="1:26">
      <c r="A890" s="276"/>
      <c r="B890" s="276"/>
      <c r="C890" s="276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</row>
    <row r="891" spans="1:26">
      <c r="A891" s="276"/>
      <c r="B891" s="276"/>
      <c r="C891" s="276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</row>
    <row r="892" spans="1:26">
      <c r="A892" s="276"/>
      <c r="B892" s="276"/>
      <c r="C892" s="276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</row>
    <row r="893" spans="1:26">
      <c r="A893" s="276"/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</row>
    <row r="894" spans="1:26">
      <c r="A894" s="276"/>
      <c r="B894" s="276"/>
      <c r="C894" s="276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</row>
    <row r="895" spans="1:26">
      <c r="A895" s="276"/>
      <c r="B895" s="276"/>
      <c r="C895" s="276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</row>
    <row r="896" spans="1:26">
      <c r="A896" s="276"/>
      <c r="B896" s="276"/>
      <c r="C896" s="276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</row>
    <row r="897" spans="1:26">
      <c r="A897" s="276"/>
      <c r="B897" s="276"/>
      <c r="C897" s="276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</row>
    <row r="898" spans="1:26">
      <c r="A898" s="276"/>
      <c r="B898" s="276"/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</row>
    <row r="899" spans="1:26">
      <c r="A899" s="276"/>
      <c r="B899" s="276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</row>
    <row r="900" spans="1:26">
      <c r="A900" s="276"/>
      <c r="B900" s="276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</row>
    <row r="901" spans="1:26">
      <c r="A901" s="276"/>
      <c r="B901" s="276"/>
      <c r="C901" s="276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</row>
    <row r="902" spans="1:26">
      <c r="A902" s="276"/>
      <c r="B902" s="276"/>
      <c r="C902" s="276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</row>
    <row r="903" spans="1:26">
      <c r="A903" s="276"/>
      <c r="B903" s="276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</row>
    <row r="904" spans="1:26">
      <c r="A904" s="276"/>
      <c r="B904" s="276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</row>
    <row r="905" spans="1:26">
      <c r="A905" s="276"/>
      <c r="B905" s="276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</row>
    <row r="906" spans="1:26">
      <c r="A906" s="276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</row>
    <row r="907" spans="1:26">
      <c r="A907" s="276"/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</row>
    <row r="908" spans="1:26">
      <c r="A908" s="276"/>
      <c r="B908" s="276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</row>
    <row r="909" spans="1:26">
      <c r="A909" s="276"/>
      <c r="B909" s="276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</row>
    <row r="910" spans="1:26">
      <c r="A910" s="276"/>
      <c r="B910" s="276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</row>
    <row r="911" spans="1:26">
      <c r="A911" s="276"/>
      <c r="B911" s="276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</row>
    <row r="912" spans="1:26">
      <c r="A912" s="276"/>
      <c r="B912" s="276"/>
      <c r="C912" s="276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</row>
    <row r="913" spans="1:26">
      <c r="A913" s="276"/>
      <c r="B913" s="276"/>
      <c r="C913" s="276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</row>
    <row r="914" spans="1:26">
      <c r="A914" s="276"/>
      <c r="B914" s="276"/>
      <c r="C914" s="276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</row>
    <row r="915" spans="1:26">
      <c r="A915" s="276"/>
      <c r="B915" s="276"/>
      <c r="C915" s="276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</row>
    <row r="916" spans="1:26">
      <c r="A916" s="276"/>
      <c r="B916" s="276"/>
      <c r="C916" s="276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</row>
    <row r="917" spans="1:26">
      <c r="A917" s="276"/>
      <c r="B917" s="276"/>
      <c r="C917" s="276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</row>
    <row r="918" spans="1:26">
      <c r="A918" s="276"/>
      <c r="B918" s="276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</row>
    <row r="919" spans="1:26">
      <c r="A919" s="276"/>
      <c r="B919" s="276"/>
      <c r="C919" s="276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</row>
    <row r="920" spans="1:26">
      <c r="A920" s="276"/>
      <c r="B920" s="276"/>
      <c r="C920" s="276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</row>
    <row r="921" spans="1:26">
      <c r="A921" s="276"/>
      <c r="B921" s="276"/>
      <c r="C921" s="276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</row>
    <row r="922" spans="1:26">
      <c r="A922" s="276"/>
      <c r="B922" s="276"/>
      <c r="C922" s="276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</row>
    <row r="923" spans="1:26">
      <c r="A923" s="276"/>
      <c r="B923" s="276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</row>
    <row r="924" spans="1:26">
      <c r="A924" s="276"/>
      <c r="B924" s="276"/>
      <c r="C924" s="276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</row>
    <row r="925" spans="1:26">
      <c r="A925" s="276"/>
      <c r="B925" s="276"/>
      <c r="C925" s="276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</row>
    <row r="926" spans="1:26">
      <c r="A926" s="276"/>
      <c r="B926" s="276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</row>
    <row r="927" spans="1:26">
      <c r="A927" s="276"/>
      <c r="B927" s="276"/>
      <c r="C927" s="276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</row>
    <row r="928" spans="1:26">
      <c r="A928" s="276"/>
      <c r="B928" s="276"/>
      <c r="C928" s="276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</row>
    <row r="929" spans="1:26">
      <c r="A929" s="276"/>
      <c r="B929" s="276"/>
      <c r="C929" s="276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</row>
    <row r="930" spans="1:26">
      <c r="A930" s="276"/>
      <c r="B930" s="276"/>
      <c r="C930" s="276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</row>
    <row r="931" spans="1:26">
      <c r="A931" s="276"/>
      <c r="B931" s="276"/>
      <c r="C931" s="276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</row>
    <row r="932" spans="1:26">
      <c r="A932" s="276"/>
      <c r="B932" s="276"/>
      <c r="C932" s="276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</row>
    <row r="933" spans="1:26">
      <c r="A933" s="276"/>
      <c r="B933" s="276"/>
      <c r="C933" s="276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</row>
    <row r="934" spans="1:26">
      <c r="A934" s="276"/>
      <c r="B934" s="276"/>
      <c r="C934" s="276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</row>
    <row r="935" spans="1:26">
      <c r="A935" s="276"/>
      <c r="B935" s="276"/>
      <c r="C935" s="276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</row>
    <row r="936" spans="1:26">
      <c r="A936" s="276"/>
      <c r="B936" s="276"/>
      <c r="C936" s="276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</row>
    <row r="937" spans="1:26">
      <c r="A937" s="276"/>
      <c r="B937" s="276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</row>
    <row r="938" spans="1:26">
      <c r="A938" s="276"/>
      <c r="B938" s="276"/>
      <c r="C938" s="276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</row>
    <row r="939" spans="1:26">
      <c r="A939" s="276"/>
      <c r="B939" s="276"/>
      <c r="C939" s="276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</row>
    <row r="940" spans="1:26">
      <c r="A940" s="276"/>
      <c r="B940" s="276"/>
      <c r="C940" s="276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</row>
    <row r="941" spans="1:26">
      <c r="A941" s="276"/>
      <c r="B941" s="276"/>
      <c r="C941" s="276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</row>
    <row r="942" spans="1:26">
      <c r="A942" s="276"/>
      <c r="B942" s="276"/>
      <c r="C942" s="276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</row>
    <row r="943" spans="1:26">
      <c r="A943" s="276"/>
      <c r="B943" s="276"/>
      <c r="C943" s="276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</row>
    <row r="944" spans="1:26">
      <c r="A944" s="276"/>
      <c r="B944" s="276"/>
      <c r="C944" s="276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</row>
    <row r="945" spans="1:26">
      <c r="A945" s="276"/>
      <c r="B945" s="276"/>
      <c r="C945" s="276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</row>
    <row r="946" spans="1:26">
      <c r="A946" s="276"/>
      <c r="B946" s="276"/>
      <c r="C946" s="276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</row>
    <row r="947" spans="1:26">
      <c r="A947" s="276"/>
      <c r="B947" s="276"/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</row>
    <row r="948" spans="1:26">
      <c r="A948" s="276"/>
      <c r="B948" s="276"/>
      <c r="C948" s="276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</row>
    <row r="949" spans="1:26">
      <c r="A949" s="276"/>
      <c r="B949" s="276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</row>
    <row r="950" spans="1:26">
      <c r="A950" s="276"/>
      <c r="B950" s="276"/>
      <c r="C950" s="276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</row>
    <row r="951" spans="1:26">
      <c r="A951" s="276"/>
      <c r="B951" s="276"/>
      <c r="C951" s="276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</row>
    <row r="952" spans="1:26">
      <c r="A952" s="276"/>
      <c r="B952" s="276"/>
      <c r="C952" s="276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</row>
    <row r="953" spans="1:26">
      <c r="A953" s="276"/>
      <c r="B953" s="276"/>
      <c r="C953" s="276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</row>
    <row r="954" spans="1:26">
      <c r="A954" s="276"/>
      <c r="B954" s="276"/>
      <c r="C954" s="276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</row>
    <row r="955" spans="1:26">
      <c r="A955" s="276"/>
      <c r="B955" s="276"/>
      <c r="C955" s="276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</row>
    <row r="956" spans="1:26">
      <c r="A956" s="276"/>
      <c r="B956" s="276"/>
      <c r="C956" s="276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</row>
    <row r="957" spans="1:26">
      <c r="A957" s="276"/>
      <c r="B957" s="276"/>
      <c r="C957" s="276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</row>
    <row r="958" spans="1:26">
      <c r="A958" s="276"/>
      <c r="B958" s="276"/>
      <c r="C958" s="276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</row>
    <row r="959" spans="1:26">
      <c r="A959" s="276"/>
      <c r="B959" s="276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</row>
    <row r="960" spans="1:26">
      <c r="A960" s="276"/>
      <c r="B960" s="276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</row>
    <row r="961" spans="1:26">
      <c r="A961" s="276"/>
      <c r="B961" s="276"/>
      <c r="C961" s="276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</row>
    <row r="962" spans="1:26">
      <c r="A962" s="276"/>
      <c r="B962" s="276"/>
      <c r="C962" s="276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</row>
    <row r="963" spans="1:26">
      <c r="A963" s="276"/>
      <c r="B963" s="276"/>
      <c r="C963" s="276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</row>
    <row r="964" spans="1:26">
      <c r="A964" s="276"/>
      <c r="B964" s="276"/>
      <c r="C964" s="276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</row>
    <row r="965" spans="1:26">
      <c r="A965" s="276"/>
      <c r="B965" s="276"/>
      <c r="C965" s="276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</row>
    <row r="966" spans="1:26">
      <c r="A966" s="276"/>
      <c r="B966" s="276"/>
      <c r="C966" s="276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</row>
    <row r="967" spans="1:26">
      <c r="A967" s="276"/>
      <c r="B967" s="276"/>
      <c r="C967" s="276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</row>
    <row r="968" spans="1:26">
      <c r="A968" s="276"/>
      <c r="B968" s="276"/>
      <c r="C968" s="276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</row>
    <row r="969" spans="1:26">
      <c r="A969" s="276"/>
      <c r="B969" s="276"/>
      <c r="C969" s="276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</row>
    <row r="970" spans="1:26">
      <c r="A970" s="276"/>
      <c r="B970" s="276"/>
      <c r="C970" s="276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</row>
    <row r="971" spans="1:26">
      <c r="A971" s="276"/>
      <c r="B971" s="276"/>
      <c r="C971" s="276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</row>
    <row r="972" spans="1:26">
      <c r="A972" s="276"/>
      <c r="B972" s="276"/>
      <c r="C972" s="276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</row>
    <row r="973" spans="1:26">
      <c r="A973" s="276"/>
      <c r="B973" s="276"/>
      <c r="C973" s="276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</row>
    <row r="974" spans="1:26">
      <c r="A974" s="276"/>
      <c r="B974" s="276"/>
      <c r="C974" s="276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</row>
    <row r="975" spans="1:26">
      <c r="A975" s="276"/>
      <c r="B975" s="276"/>
      <c r="C975" s="276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</row>
    <row r="976" spans="1:26">
      <c r="A976" s="276"/>
      <c r="B976" s="276"/>
      <c r="C976" s="276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</row>
    <row r="977" spans="1:26">
      <c r="A977" s="276"/>
      <c r="B977" s="276"/>
      <c r="C977" s="276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</row>
    <row r="978" spans="1:26">
      <c r="A978" s="276"/>
      <c r="B978" s="276"/>
      <c r="C978" s="276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</row>
    <row r="979" spans="1:26">
      <c r="A979" s="276"/>
      <c r="B979" s="276"/>
      <c r="C979" s="276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</row>
    <row r="980" spans="1:26">
      <c r="A980" s="276"/>
      <c r="B980" s="276"/>
      <c r="C980" s="276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</row>
    <row r="981" spans="1:26">
      <c r="A981" s="276"/>
      <c r="B981" s="276"/>
      <c r="C981" s="276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</row>
    <row r="982" spans="1:26">
      <c r="A982" s="276"/>
      <c r="B982" s="276"/>
      <c r="C982" s="276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</row>
    <row r="983" spans="1:26">
      <c r="A983" s="276"/>
      <c r="B983" s="276"/>
      <c r="C983" s="276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</row>
    <row r="984" spans="1:26">
      <c r="A984" s="276"/>
      <c r="B984" s="276"/>
      <c r="C984" s="276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</row>
    <row r="985" spans="1:26">
      <c r="A985" s="276"/>
      <c r="B985" s="276"/>
      <c r="C985" s="276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</row>
    <row r="986" spans="1:26">
      <c r="A986" s="276"/>
      <c r="B986" s="276"/>
      <c r="C986" s="276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</row>
    <row r="987" spans="1:26">
      <c r="A987" s="276"/>
      <c r="B987" s="276"/>
      <c r="C987" s="276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</row>
    <row r="988" spans="1:26">
      <c r="A988" s="276"/>
      <c r="B988" s="276"/>
      <c r="C988" s="276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</row>
    <row r="989" spans="1:26">
      <c r="A989" s="276"/>
      <c r="B989" s="276"/>
      <c r="C989" s="276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</row>
    <row r="990" spans="1:26">
      <c r="A990" s="276"/>
      <c r="B990" s="276"/>
      <c r="C990" s="276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</row>
    <row r="991" spans="1:26">
      <c r="A991" s="276"/>
      <c r="B991" s="276"/>
      <c r="C991" s="276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</row>
    <row r="992" spans="1:26">
      <c r="A992" s="276"/>
      <c r="B992" s="276"/>
      <c r="C992" s="276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</row>
    <row r="993" spans="1:26">
      <c r="A993" s="276"/>
      <c r="B993" s="276"/>
      <c r="C993" s="276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</row>
    <row r="994" spans="1:26">
      <c r="A994" s="276"/>
      <c r="B994" s="276"/>
      <c r="C994" s="276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</row>
    <row r="995" spans="1:26">
      <c r="A995" s="276"/>
      <c r="B995" s="276"/>
      <c r="C995" s="276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</row>
    <row r="996" spans="1:26">
      <c r="A996" s="276"/>
      <c r="B996" s="276"/>
      <c r="C996" s="276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</row>
    <row r="997" spans="1:26">
      <c r="A997" s="276"/>
      <c r="B997" s="276"/>
      <c r="C997" s="276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</row>
    <row r="998" spans="1:26">
      <c r="A998" s="276"/>
      <c r="B998" s="276"/>
      <c r="C998" s="276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</row>
    <row r="999" spans="1:26">
      <c r="A999" s="276"/>
      <c r="B999" s="276"/>
      <c r="C999" s="276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</row>
    <row r="1000" spans="1:26">
      <c r="A1000" s="276"/>
      <c r="B1000" s="276"/>
      <c r="C1000" s="276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0.511811024" right="0.511811024" top="0.78740157499999996" bottom="0.78740157499999996" header="0" footer="0"/>
  <pageSetup paperSize="9" scale="4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1000"/>
  <sheetViews>
    <sheetView topLeftCell="A59" zoomScale="60" zoomScaleNormal="60" workbookViewId="0">
      <selection activeCell="G77" sqref="G77"/>
    </sheetView>
  </sheetViews>
  <sheetFormatPr defaultColWidth="14.42578125" defaultRowHeight="15"/>
  <cols>
    <col min="1" max="1" width="8.140625" customWidth="1"/>
    <col min="2" max="2" width="42.140625" customWidth="1"/>
    <col min="3" max="3" width="44.85546875" customWidth="1"/>
    <col min="4" max="4" width="40" customWidth="1"/>
    <col min="5" max="5" width="29.42578125" customWidth="1"/>
    <col min="6" max="6" width="60.140625" bestFit="1" customWidth="1"/>
    <col min="7" max="7" width="27.140625" customWidth="1"/>
    <col min="8" max="8" width="45" customWidth="1"/>
    <col min="9" max="9" width="19.7109375" customWidth="1"/>
    <col min="10" max="10" width="8.7109375" customWidth="1"/>
    <col min="11" max="11" width="11.28515625" bestFit="1" customWidth="1"/>
    <col min="12" max="12" width="8.7109375" customWidth="1"/>
    <col min="13" max="13" width="9.42578125" bestFit="1" customWidth="1"/>
    <col min="14" max="26" width="8.7109375" customWidth="1"/>
  </cols>
  <sheetData>
    <row r="1" spans="1:26" ht="21">
      <c r="A1" s="499"/>
      <c r="B1" s="499"/>
      <c r="C1" s="470"/>
      <c r="D1" s="470"/>
      <c r="E1" s="470"/>
      <c r="F1" s="499"/>
      <c r="G1" s="499"/>
      <c r="H1" s="499"/>
      <c r="I1" s="499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</row>
    <row r="2" spans="1:26" ht="21">
      <c r="A2" s="499"/>
      <c r="B2" s="499"/>
      <c r="C2" s="470"/>
      <c r="D2" s="470"/>
      <c r="E2" s="470"/>
      <c r="F2" s="499"/>
      <c r="G2" s="499"/>
      <c r="H2" s="499"/>
      <c r="I2" s="499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</row>
    <row r="3" spans="1:26" ht="21">
      <c r="A3" s="499"/>
      <c r="B3" s="499"/>
      <c r="C3" s="470"/>
      <c r="D3" s="470"/>
      <c r="E3" s="470"/>
      <c r="F3" s="499"/>
      <c r="G3" s="499"/>
      <c r="H3" s="499"/>
      <c r="I3" s="499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</row>
    <row r="4" spans="1:26" ht="21">
      <c r="A4" s="499"/>
      <c r="B4" s="499"/>
      <c r="C4" s="470"/>
      <c r="D4" s="470"/>
      <c r="E4" s="470"/>
      <c r="F4" s="499"/>
      <c r="G4" s="499"/>
      <c r="H4" s="499"/>
      <c r="I4" s="499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</row>
    <row r="5" spans="1:26" ht="21">
      <c r="A5" s="499"/>
      <c r="B5" s="499"/>
      <c r="C5" s="470"/>
      <c r="D5" s="470"/>
      <c r="E5" s="470"/>
      <c r="F5" s="499"/>
      <c r="G5" s="499"/>
      <c r="H5" s="499"/>
      <c r="I5" s="499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</row>
    <row r="6" spans="1:26" ht="21">
      <c r="A6" s="499"/>
      <c r="B6" s="499"/>
      <c r="C6" s="470"/>
      <c r="D6" s="470"/>
      <c r="E6" s="470"/>
      <c r="F6" s="499"/>
      <c r="G6" s="499"/>
      <c r="H6" s="499"/>
      <c r="I6" s="499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</row>
    <row r="7" spans="1:26" ht="21">
      <c r="A7" s="499"/>
      <c r="B7" s="755" t="s">
        <v>0</v>
      </c>
      <c r="C7" s="746"/>
      <c r="D7" s="746"/>
      <c r="E7" s="746"/>
      <c r="F7" s="746"/>
      <c r="G7" s="746"/>
      <c r="H7" s="746"/>
      <c r="I7" s="499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</row>
    <row r="8" spans="1:26" ht="21">
      <c r="A8" s="499"/>
      <c r="B8" s="755" t="s">
        <v>2</v>
      </c>
      <c r="C8" s="746"/>
      <c r="D8" s="746"/>
      <c r="E8" s="746"/>
      <c r="F8" s="746"/>
      <c r="G8" s="746"/>
      <c r="H8" s="746"/>
      <c r="I8" s="499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  <c r="Z8" s="500"/>
    </row>
    <row r="9" spans="1:26" ht="21">
      <c r="A9" s="499"/>
      <c r="B9" s="756" t="s">
        <v>5</v>
      </c>
      <c r="C9" s="746"/>
      <c r="D9" s="746"/>
      <c r="E9" s="746"/>
      <c r="F9" s="746"/>
      <c r="G9" s="746"/>
      <c r="H9" s="746"/>
      <c r="I9" s="499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</row>
    <row r="10" spans="1:26" ht="21">
      <c r="A10" s="499"/>
      <c r="B10" s="499"/>
      <c r="C10" s="499"/>
      <c r="D10" s="499"/>
      <c r="E10" s="499"/>
      <c r="F10" s="499"/>
      <c r="G10" s="499"/>
      <c r="H10" s="499"/>
      <c r="I10" s="499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</row>
    <row r="11" spans="1:26" ht="21">
      <c r="A11" s="499"/>
      <c r="B11" s="499"/>
      <c r="C11" s="499"/>
      <c r="D11" s="499"/>
      <c r="E11" s="499"/>
      <c r="F11" s="499"/>
      <c r="G11" s="499"/>
      <c r="H11" s="499"/>
      <c r="I11" s="499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</row>
    <row r="12" spans="1:26" ht="21">
      <c r="A12" s="471"/>
      <c r="B12" s="743" t="s">
        <v>1052</v>
      </c>
      <c r="C12" s="741"/>
      <c r="D12" s="741"/>
      <c r="E12" s="741"/>
      <c r="F12" s="741"/>
      <c r="G12" s="741"/>
      <c r="H12" s="744"/>
      <c r="I12" s="471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21">
      <c r="A13" s="499"/>
      <c r="B13" s="751"/>
      <c r="C13" s="746"/>
      <c r="D13" s="746"/>
      <c r="E13" s="751"/>
      <c r="F13" s="746"/>
      <c r="G13" s="746"/>
      <c r="H13" s="501"/>
      <c r="I13" s="499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  <c r="Z13" s="500"/>
    </row>
    <row r="14" spans="1:26" ht="21">
      <c r="A14" s="471"/>
      <c r="B14" s="751"/>
      <c r="C14" s="746"/>
      <c r="D14" s="746"/>
      <c r="E14" s="472" t="s">
        <v>198</v>
      </c>
      <c r="F14" s="472" t="s">
        <v>199</v>
      </c>
      <c r="G14" s="472"/>
      <c r="H14" s="473"/>
      <c r="I14" s="471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21">
      <c r="A15" s="499"/>
      <c r="B15" s="743" t="s">
        <v>200</v>
      </c>
      <c r="C15" s="744"/>
      <c r="D15" s="502"/>
      <c r="E15" s="474">
        <f>D15*0.08</f>
        <v>0</v>
      </c>
      <c r="F15" s="474"/>
      <c r="G15" s="475"/>
      <c r="H15" s="503">
        <f>D15+E15+F15+G15</f>
        <v>0</v>
      </c>
      <c r="I15" s="752">
        <f>H15+H17</f>
        <v>0</v>
      </c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  <c r="Z15" s="500"/>
    </row>
    <row r="16" spans="1:26" ht="21">
      <c r="A16" s="499"/>
      <c r="B16" s="504"/>
      <c r="C16" s="504"/>
      <c r="D16" s="504"/>
      <c r="E16" s="472" t="s">
        <v>198</v>
      </c>
      <c r="F16" s="472" t="s">
        <v>199</v>
      </c>
      <c r="G16" s="472"/>
      <c r="H16" s="504"/>
      <c r="I16" s="753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</row>
    <row r="17" spans="1:26" ht="21">
      <c r="A17" s="499"/>
      <c r="B17" s="740" t="s">
        <v>201</v>
      </c>
      <c r="C17" s="744"/>
      <c r="D17" s="505">
        <v>0</v>
      </c>
      <c r="E17" s="474">
        <f>D17*0.08</f>
        <v>0</v>
      </c>
      <c r="F17" s="506"/>
      <c r="G17" s="507"/>
      <c r="H17" s="503">
        <f>D17+E17+F17+G17</f>
        <v>0</v>
      </c>
      <c r="I17" s="754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Z17" s="500"/>
    </row>
    <row r="18" spans="1:26" ht="21">
      <c r="A18" s="499"/>
      <c r="B18" s="504"/>
      <c r="C18" s="504"/>
      <c r="D18" s="504"/>
      <c r="E18" s="472" t="s">
        <v>198</v>
      </c>
      <c r="F18" s="472" t="s">
        <v>199</v>
      </c>
      <c r="G18" s="472" t="s">
        <v>202</v>
      </c>
      <c r="H18" s="504"/>
      <c r="I18" s="499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  <c r="Z18" s="500"/>
    </row>
    <row r="19" spans="1:26" ht="21">
      <c r="A19" s="499"/>
      <c r="B19" s="740" t="s">
        <v>203</v>
      </c>
      <c r="C19" s="744"/>
      <c r="D19" s="505">
        <f>62283.77-1399.45-1188.43-1839.45-1380.12</f>
        <v>56476.32</v>
      </c>
      <c r="E19" s="506">
        <f>(0)*8%</f>
        <v>0</v>
      </c>
      <c r="F19" s="506"/>
      <c r="G19" s="508">
        <v>0</v>
      </c>
      <c r="H19" s="503">
        <f>D19+E19+F19+G19</f>
        <v>56476.32</v>
      </c>
      <c r="I19" s="499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</row>
    <row r="20" spans="1:26" ht="21">
      <c r="A20" s="499"/>
      <c r="B20" s="745"/>
      <c r="C20" s="746"/>
      <c r="D20" s="509"/>
      <c r="E20" s="501"/>
      <c r="F20" s="501"/>
      <c r="G20" s="501"/>
      <c r="H20" s="501"/>
      <c r="I20" s="499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  <c r="Z20" s="500"/>
    </row>
    <row r="21" spans="1:26" ht="21">
      <c r="A21" s="499"/>
      <c r="B21" s="501"/>
      <c r="C21" s="501"/>
      <c r="D21" s="501"/>
      <c r="E21" s="501"/>
      <c r="F21" s="501"/>
      <c r="G21" s="501"/>
      <c r="H21" s="501"/>
      <c r="I21" s="499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</row>
    <row r="22" spans="1:26" ht="21">
      <c r="A22" s="499"/>
      <c r="B22" s="510" t="s">
        <v>204</v>
      </c>
      <c r="C22" s="505">
        <v>0</v>
      </c>
      <c r="D22" s="504" t="s">
        <v>205</v>
      </c>
      <c r="E22" s="501"/>
      <c r="F22" s="510" t="s">
        <v>206</v>
      </c>
      <c r="G22" s="505">
        <v>50854.02</v>
      </c>
      <c r="H22" s="504" t="s">
        <v>207</v>
      </c>
      <c r="I22" s="501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  <c r="Z22" s="500"/>
    </row>
    <row r="23" spans="1:26" ht="21">
      <c r="A23" s="499"/>
      <c r="B23" s="511" t="s">
        <v>208</v>
      </c>
      <c r="C23" s="512">
        <f>SUM(0)*0.01</f>
        <v>0</v>
      </c>
      <c r="D23" s="501" t="s">
        <v>209</v>
      </c>
      <c r="E23" s="501"/>
      <c r="F23" s="513" t="s">
        <v>210</v>
      </c>
      <c r="G23" s="512">
        <f>(634596.34)*0.08</f>
        <v>50767.707199999997</v>
      </c>
      <c r="H23" s="501" t="s">
        <v>211</v>
      </c>
      <c r="I23" s="501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</row>
    <row r="24" spans="1:26" ht="21">
      <c r="A24" s="499"/>
      <c r="B24" s="514" t="s">
        <v>212</v>
      </c>
      <c r="C24" s="515">
        <v>0</v>
      </c>
      <c r="D24" s="501" t="s">
        <v>213</v>
      </c>
      <c r="E24" s="501"/>
      <c r="F24" s="514" t="s">
        <v>214</v>
      </c>
      <c r="G24" s="515">
        <v>0</v>
      </c>
      <c r="H24" s="501" t="s">
        <v>215</v>
      </c>
      <c r="I24" s="501"/>
      <c r="J24" s="500"/>
      <c r="K24" s="500"/>
      <c r="L24" s="500"/>
      <c r="M24" s="500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  <c r="Z24" s="500"/>
    </row>
    <row r="25" spans="1:26" ht="21">
      <c r="A25" s="499"/>
      <c r="B25" s="514" t="s">
        <v>216</v>
      </c>
      <c r="C25" s="515">
        <v>0</v>
      </c>
      <c r="D25" s="745" t="s">
        <v>217</v>
      </c>
      <c r="E25" s="746"/>
      <c r="F25" s="514" t="s">
        <v>218</v>
      </c>
      <c r="G25" s="515"/>
      <c r="H25" s="501" t="s">
        <v>219</v>
      </c>
      <c r="I25" s="501"/>
      <c r="J25" s="500"/>
      <c r="K25" s="500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  <c r="Z25" s="500"/>
    </row>
    <row r="26" spans="1:26" ht="21">
      <c r="A26" s="499"/>
      <c r="B26" s="514" t="s">
        <v>220</v>
      </c>
      <c r="C26" s="515">
        <v>0</v>
      </c>
      <c r="D26" s="745" t="s">
        <v>221</v>
      </c>
      <c r="E26" s="746"/>
      <c r="F26" s="514" t="s">
        <v>222</v>
      </c>
      <c r="G26" s="515">
        <f>E17</f>
        <v>0</v>
      </c>
      <c r="H26" s="501" t="s">
        <v>223</v>
      </c>
      <c r="I26" s="501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  <c r="Z26" s="500"/>
    </row>
    <row r="27" spans="1:26" ht="21">
      <c r="A27" s="499"/>
      <c r="B27" s="514" t="s">
        <v>224</v>
      </c>
      <c r="C27" s="515">
        <v>0</v>
      </c>
      <c r="D27" s="476" t="s">
        <v>225</v>
      </c>
      <c r="E27" s="476"/>
      <c r="F27" s="514" t="s">
        <v>226</v>
      </c>
      <c r="G27" s="515">
        <v>86.31</v>
      </c>
      <c r="H27" s="501" t="s">
        <v>227</v>
      </c>
      <c r="I27" s="501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  <c r="Z27" s="500"/>
    </row>
    <row r="28" spans="1:26" ht="21">
      <c r="A28" s="499"/>
      <c r="B28" s="507" t="s">
        <v>181</v>
      </c>
      <c r="C28" s="516">
        <f>SUM(C23:C27)-C25</f>
        <v>0</v>
      </c>
      <c r="D28" s="501"/>
      <c r="E28" s="501"/>
      <c r="F28" s="507" t="s">
        <v>181</v>
      </c>
      <c r="G28" s="505">
        <f>SUM(G23:G27)</f>
        <v>50854.017199999995</v>
      </c>
      <c r="H28" s="501"/>
      <c r="I28" s="499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</row>
    <row r="29" spans="1:26" ht="21">
      <c r="A29" s="499"/>
      <c r="B29" s="517" t="s">
        <v>228</v>
      </c>
      <c r="C29" s="518">
        <f>C28-C22</f>
        <v>0</v>
      </c>
      <c r="D29" s="501"/>
      <c r="E29" s="501"/>
      <c r="F29" s="517" t="s">
        <v>228</v>
      </c>
      <c r="G29" s="518">
        <f>G28-G22</f>
        <v>-2.8000000020256266E-3</v>
      </c>
      <c r="H29" s="501"/>
      <c r="I29" s="499"/>
      <c r="J29" s="500"/>
      <c r="K29" s="500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  <c r="Z29" s="500"/>
    </row>
    <row r="30" spans="1:26" ht="21">
      <c r="A30" s="499"/>
      <c r="B30" s="501"/>
      <c r="C30" s="501"/>
      <c r="D30" s="501"/>
      <c r="E30" s="501"/>
      <c r="F30" s="501"/>
      <c r="G30" s="501"/>
      <c r="H30" s="501"/>
      <c r="I30" s="499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500"/>
    </row>
    <row r="31" spans="1:26" ht="21">
      <c r="A31" s="499"/>
      <c r="B31" s="501"/>
      <c r="C31" s="501"/>
      <c r="D31" s="501"/>
      <c r="E31" s="501"/>
      <c r="F31" s="501"/>
      <c r="G31" s="501"/>
      <c r="H31" s="501"/>
      <c r="I31" s="499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</row>
    <row r="32" spans="1:26" ht="21">
      <c r="A32" s="499"/>
      <c r="B32" s="740" t="s">
        <v>229</v>
      </c>
      <c r="C32" s="741"/>
      <c r="D32" s="741"/>
      <c r="E32" s="741"/>
      <c r="F32" s="741"/>
      <c r="G32" s="741"/>
      <c r="H32" s="744"/>
      <c r="I32" s="499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  <c r="Z32" s="500"/>
    </row>
    <row r="33" spans="1:26" ht="21">
      <c r="A33" s="499"/>
      <c r="B33" s="519">
        <f>B37+B38-B34-B35-B36</f>
        <v>653362.28</v>
      </c>
      <c r="C33" s="504" t="s">
        <v>230</v>
      </c>
      <c r="D33" s="501"/>
      <c r="E33" s="501"/>
      <c r="F33" s="501"/>
      <c r="G33" s="501"/>
      <c r="H33" s="501"/>
      <c r="I33" s="499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</row>
    <row r="34" spans="1:26" ht="21">
      <c r="A34" s="499"/>
      <c r="B34" s="520">
        <f>D15</f>
        <v>0</v>
      </c>
      <c r="C34" s="745" t="s">
        <v>231</v>
      </c>
      <c r="D34" s="746"/>
      <c r="E34" s="746"/>
      <c r="F34" s="746"/>
      <c r="G34" s="501"/>
      <c r="H34" s="501"/>
      <c r="I34" s="499"/>
      <c r="J34" s="500"/>
      <c r="K34" s="500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  <c r="Z34" s="500"/>
    </row>
    <row r="35" spans="1:26" ht="21">
      <c r="A35" s="499"/>
      <c r="B35" s="521">
        <f>D17</f>
        <v>0</v>
      </c>
      <c r="C35" s="745" t="s">
        <v>232</v>
      </c>
      <c r="D35" s="746"/>
      <c r="E35" s="746"/>
      <c r="F35" s="746"/>
      <c r="G35" s="522"/>
      <c r="H35" s="501"/>
      <c r="I35" s="499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  <c r="Z35" s="500"/>
    </row>
    <row r="36" spans="1:26" ht="21">
      <c r="A36" s="499"/>
      <c r="B36" s="520">
        <f>D42</f>
        <v>22808.140000000003</v>
      </c>
      <c r="C36" s="745" t="s">
        <v>233</v>
      </c>
      <c r="D36" s="746"/>
      <c r="E36" s="746"/>
      <c r="F36" s="746"/>
      <c r="G36" s="501"/>
      <c r="H36" s="501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</row>
    <row r="37" spans="1:26" ht="21">
      <c r="A37" s="477"/>
      <c r="B37" s="523">
        <v>676170.42</v>
      </c>
      <c r="C37" s="747" t="s">
        <v>234</v>
      </c>
      <c r="D37" s="746"/>
      <c r="E37" s="746"/>
      <c r="F37" s="746"/>
      <c r="G37" s="501"/>
      <c r="H37" s="501"/>
      <c r="I37" s="499"/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  <c r="Z37" s="500"/>
    </row>
    <row r="38" spans="1:26" ht="21">
      <c r="A38" s="477"/>
      <c r="B38" s="524">
        <v>0</v>
      </c>
      <c r="C38" s="745" t="s">
        <v>235</v>
      </c>
      <c r="D38" s="746"/>
      <c r="E38" s="746"/>
      <c r="F38" s="746"/>
      <c r="G38" s="501"/>
      <c r="H38" s="501"/>
      <c r="I38" s="499"/>
      <c r="J38" s="500"/>
      <c r="K38" s="500"/>
      <c r="L38" s="500"/>
      <c r="M38" s="500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  <c r="Z38" s="500"/>
    </row>
    <row r="39" spans="1:26" ht="21">
      <c r="A39" s="499"/>
      <c r="B39" s="520">
        <f>D19</f>
        <v>56476.32</v>
      </c>
      <c r="C39" s="745" t="s">
        <v>236</v>
      </c>
      <c r="D39" s="746"/>
      <c r="E39" s="746"/>
      <c r="F39" s="746"/>
      <c r="G39" s="501"/>
      <c r="H39" s="501"/>
      <c r="I39" s="499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  <c r="Z39" s="500"/>
    </row>
    <row r="40" spans="1:26" ht="21">
      <c r="A40" s="499"/>
      <c r="B40" s="525">
        <f>SUM(B37:B39)</f>
        <v>732646.74</v>
      </c>
      <c r="C40" s="748" t="s">
        <v>237</v>
      </c>
      <c r="D40" s="749"/>
      <c r="E40" s="749"/>
      <c r="F40" s="750"/>
      <c r="G40" s="501"/>
      <c r="H40" s="501"/>
      <c r="I40" s="499"/>
      <c r="J40" s="500"/>
      <c r="K40" s="526"/>
      <c r="L40" s="500"/>
      <c r="M40" s="526">
        <f>K40-L40</f>
        <v>0</v>
      </c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  <c r="Z40" s="500"/>
    </row>
    <row r="41" spans="1:26" ht="21">
      <c r="A41" s="499"/>
      <c r="B41" s="501"/>
      <c r="C41" s="527"/>
      <c r="D41" s="501"/>
      <c r="E41" s="501"/>
      <c r="F41" s="501"/>
      <c r="G41" s="501"/>
      <c r="H41" s="501"/>
      <c r="I41" s="499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Z41" s="500"/>
    </row>
    <row r="42" spans="1:26" ht="21">
      <c r="A42" s="499"/>
      <c r="B42" s="478" t="s">
        <v>238</v>
      </c>
      <c r="C42" s="478" t="s">
        <v>239</v>
      </c>
      <c r="D42" s="474">
        <f>SUM(D43:D65)</f>
        <v>22808.140000000003</v>
      </c>
      <c r="E42" s="501"/>
      <c r="F42" s="743" t="s">
        <v>240</v>
      </c>
      <c r="G42" s="741"/>
      <c r="H42" s="744"/>
      <c r="I42" s="499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  <c r="Z42" s="500"/>
    </row>
    <row r="43" spans="1:26" ht="21">
      <c r="A43" s="499"/>
      <c r="B43" s="479">
        <v>231</v>
      </c>
      <c r="C43" s="480" t="s">
        <v>241</v>
      </c>
      <c r="D43" s="481">
        <v>698.89</v>
      </c>
      <c r="E43" s="501"/>
      <c r="F43" s="482" t="s">
        <v>242</v>
      </c>
      <c r="G43" s="483" t="s">
        <v>243</v>
      </c>
      <c r="H43" s="483" t="s">
        <v>244</v>
      </c>
      <c r="I43" s="499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  <c r="Z43" s="500"/>
    </row>
    <row r="44" spans="1:26" ht="21">
      <c r="A44" s="499"/>
      <c r="B44" s="479">
        <v>232</v>
      </c>
      <c r="C44" s="480" t="s">
        <v>241</v>
      </c>
      <c r="D44" s="481">
        <v>310.27999999999997</v>
      </c>
      <c r="E44" s="527"/>
      <c r="F44" s="484" t="s">
        <v>1079</v>
      </c>
      <c r="G44" s="485">
        <v>1149.28</v>
      </c>
      <c r="H44" s="481"/>
      <c r="I44" s="499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  <c r="Z44" s="500"/>
    </row>
    <row r="45" spans="1:26" ht="21">
      <c r="A45" s="499"/>
      <c r="B45" s="479">
        <v>995</v>
      </c>
      <c r="C45" s="480" t="s">
        <v>245</v>
      </c>
      <c r="D45" s="481">
        <v>821.53</v>
      </c>
      <c r="E45" s="501"/>
      <c r="F45" s="486" t="s">
        <v>1080</v>
      </c>
      <c r="G45" s="481">
        <v>1141.24</v>
      </c>
      <c r="H45" s="481"/>
      <c r="I45" s="499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  <c r="Z45" s="500"/>
    </row>
    <row r="46" spans="1:26" ht="21">
      <c r="A46" s="499"/>
      <c r="B46" s="479">
        <v>251</v>
      </c>
      <c r="C46" s="480" t="s">
        <v>246</v>
      </c>
      <c r="D46" s="481">
        <v>18796.79</v>
      </c>
      <c r="E46" s="527"/>
      <c r="F46" s="486" t="s">
        <v>500</v>
      </c>
      <c r="G46" s="481">
        <v>858.7</v>
      </c>
      <c r="H46" s="481"/>
      <c r="I46" s="499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  <c r="Z46" s="500"/>
    </row>
    <row r="47" spans="1:26" ht="21">
      <c r="A47" s="499"/>
      <c r="B47" s="479">
        <v>988</v>
      </c>
      <c r="C47" s="480" t="s">
        <v>247</v>
      </c>
      <c r="D47" s="481">
        <v>2180.65</v>
      </c>
      <c r="E47" s="501"/>
      <c r="F47" s="486" t="s">
        <v>1081</v>
      </c>
      <c r="G47" s="481">
        <v>5917.67</v>
      </c>
      <c r="H47" s="481"/>
      <c r="I47" s="499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  <c r="Z47" s="500"/>
    </row>
    <row r="48" spans="1:26" ht="21">
      <c r="A48" s="499"/>
      <c r="B48" s="479"/>
      <c r="C48" s="480"/>
      <c r="D48" s="481">
        <v>0</v>
      </c>
      <c r="E48" s="501"/>
      <c r="F48" s="486" t="s">
        <v>1082</v>
      </c>
      <c r="G48" s="481">
        <v>1014.07</v>
      </c>
      <c r="H48" s="481"/>
      <c r="I48" s="499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  <c r="Z48" s="500"/>
    </row>
    <row r="49" spans="1:26" ht="21">
      <c r="A49" s="499"/>
      <c r="B49" s="479"/>
      <c r="C49" s="480"/>
      <c r="D49" s="481">
        <v>0</v>
      </c>
      <c r="E49" s="501"/>
      <c r="F49" s="486" t="s">
        <v>1083</v>
      </c>
      <c r="G49" s="481"/>
      <c r="H49" s="481">
        <v>86.32</v>
      </c>
      <c r="I49" s="499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  <c r="Z49" s="500"/>
    </row>
    <row r="50" spans="1:26" ht="21">
      <c r="A50" s="499"/>
      <c r="B50" s="479"/>
      <c r="C50" s="480"/>
      <c r="D50" s="481">
        <v>0</v>
      </c>
      <c r="E50" s="501"/>
      <c r="F50" s="486"/>
      <c r="G50" s="481"/>
      <c r="H50" s="481"/>
      <c r="I50" s="499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</row>
    <row r="51" spans="1:26" ht="21">
      <c r="A51" s="499"/>
      <c r="B51" s="479"/>
      <c r="C51" s="480"/>
      <c r="D51" s="481">
        <v>0</v>
      </c>
      <c r="E51" s="501"/>
      <c r="F51" s="487"/>
      <c r="G51" s="488"/>
      <c r="H51" s="488"/>
      <c r="I51" s="499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  <c r="Z51" s="500"/>
    </row>
    <row r="52" spans="1:26" ht="21">
      <c r="A52" s="499"/>
      <c r="B52" s="489"/>
      <c r="C52" s="490"/>
      <c r="D52" s="488">
        <v>0</v>
      </c>
      <c r="E52" s="501"/>
      <c r="F52" s="487"/>
      <c r="G52" s="488"/>
      <c r="H52" s="488"/>
      <c r="I52" s="499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  <c r="Z52" s="500"/>
    </row>
    <row r="53" spans="1:26" ht="21">
      <c r="A53" s="499"/>
      <c r="B53" s="489"/>
      <c r="C53" s="490"/>
      <c r="D53" s="488">
        <v>0</v>
      </c>
      <c r="E53" s="501"/>
      <c r="F53" s="487"/>
      <c r="G53" s="488"/>
      <c r="H53" s="488"/>
      <c r="I53" s="499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</row>
    <row r="54" spans="1:26" ht="21">
      <c r="A54" s="499"/>
      <c r="B54" s="489"/>
      <c r="C54" s="490"/>
      <c r="D54" s="488">
        <v>0</v>
      </c>
      <c r="E54" s="501"/>
      <c r="F54" s="487"/>
      <c r="G54" s="488"/>
      <c r="H54" s="488"/>
      <c r="I54" s="499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Z54" s="500"/>
    </row>
    <row r="55" spans="1:26" ht="21">
      <c r="A55" s="499"/>
      <c r="B55" s="489"/>
      <c r="C55" s="490"/>
      <c r="D55" s="488">
        <v>0</v>
      </c>
      <c r="E55" s="501"/>
      <c r="F55" s="487"/>
      <c r="G55" s="488"/>
      <c r="H55" s="488"/>
      <c r="I55" s="499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  <c r="Z55" s="500"/>
    </row>
    <row r="56" spans="1:26" ht="21">
      <c r="A56" s="499"/>
      <c r="B56" s="489"/>
      <c r="C56" s="490"/>
      <c r="D56" s="488">
        <v>0</v>
      </c>
      <c r="E56" s="501"/>
      <c r="F56" s="487"/>
      <c r="G56" s="488"/>
      <c r="H56" s="488">
        <v>0</v>
      </c>
      <c r="I56" s="499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  <c r="Z56" s="500"/>
    </row>
    <row r="57" spans="1:26" ht="21">
      <c r="A57" s="499"/>
      <c r="B57" s="489"/>
      <c r="C57" s="490"/>
      <c r="D57" s="488">
        <v>0</v>
      </c>
      <c r="E57" s="501"/>
      <c r="F57" s="487"/>
      <c r="G57" s="488"/>
      <c r="H57" s="488">
        <v>0</v>
      </c>
      <c r="I57" s="499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  <c r="Z57" s="500"/>
    </row>
    <row r="58" spans="1:26" ht="21">
      <c r="A58" s="499"/>
      <c r="B58" s="489"/>
      <c r="C58" s="490"/>
      <c r="D58" s="488">
        <v>0</v>
      </c>
      <c r="E58" s="501"/>
      <c r="F58" s="487"/>
      <c r="G58" s="488"/>
      <c r="H58" s="488">
        <v>0</v>
      </c>
      <c r="I58" s="499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  <c r="Z58" s="500"/>
    </row>
    <row r="59" spans="1:26" ht="21">
      <c r="A59" s="499"/>
      <c r="B59" s="489"/>
      <c r="C59" s="490"/>
      <c r="D59" s="488">
        <v>0</v>
      </c>
      <c r="E59" s="501"/>
      <c r="F59" s="487"/>
      <c r="G59" s="488"/>
      <c r="H59" s="488">
        <v>0</v>
      </c>
      <c r="I59" s="499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  <c r="Z59" s="500"/>
    </row>
    <row r="60" spans="1:26" ht="21">
      <c r="A60" s="499"/>
      <c r="B60" s="489"/>
      <c r="C60" s="490"/>
      <c r="D60" s="488">
        <v>0</v>
      </c>
      <c r="E60" s="501"/>
      <c r="F60" s="487"/>
      <c r="G60" s="488"/>
      <c r="H60" s="488">
        <v>0</v>
      </c>
      <c r="I60" s="499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  <c r="Z60" s="500"/>
    </row>
    <row r="61" spans="1:26" ht="21">
      <c r="A61" s="499"/>
      <c r="B61" s="491"/>
      <c r="C61" s="491"/>
      <c r="D61" s="492"/>
      <c r="E61" s="501"/>
      <c r="F61" s="514"/>
      <c r="G61" s="488"/>
      <c r="H61" s="488"/>
      <c r="I61" s="499"/>
      <c r="J61" s="500"/>
      <c r="K61" s="500"/>
      <c r="L61" s="500"/>
      <c r="M61" s="500"/>
      <c r="N61" s="500"/>
      <c r="O61" s="500"/>
      <c r="P61" s="500"/>
      <c r="Q61" s="500"/>
      <c r="R61" s="500"/>
      <c r="S61" s="500"/>
      <c r="T61" s="500"/>
      <c r="U61" s="500"/>
      <c r="V61" s="500"/>
      <c r="W61" s="500"/>
      <c r="X61" s="500"/>
      <c r="Y61" s="500"/>
      <c r="Z61" s="500"/>
    </row>
    <row r="62" spans="1:26" ht="21">
      <c r="A62" s="499"/>
      <c r="B62" s="491"/>
      <c r="C62" s="491"/>
      <c r="D62" s="492"/>
      <c r="E62" s="501"/>
      <c r="F62" s="514"/>
      <c r="G62" s="488"/>
      <c r="H62" s="488"/>
      <c r="I62" s="499"/>
      <c r="J62" s="500"/>
      <c r="K62" s="500"/>
      <c r="L62" s="500"/>
      <c r="M62" s="500"/>
      <c r="N62" s="500"/>
      <c r="O62" s="500"/>
      <c r="P62" s="500"/>
      <c r="Q62" s="500"/>
      <c r="R62" s="500"/>
      <c r="S62" s="500"/>
      <c r="T62" s="500"/>
      <c r="U62" s="500"/>
      <c r="V62" s="500"/>
      <c r="W62" s="500"/>
      <c r="X62" s="500"/>
      <c r="Y62" s="500"/>
      <c r="Z62" s="500"/>
    </row>
    <row r="63" spans="1:26" ht="21">
      <c r="A63" s="499"/>
      <c r="B63" s="491"/>
      <c r="C63" s="491"/>
      <c r="D63" s="492"/>
      <c r="E63" s="501"/>
      <c r="F63" s="514"/>
      <c r="G63" s="488"/>
      <c r="H63" s="488"/>
      <c r="I63" s="499"/>
      <c r="J63" s="500"/>
      <c r="K63" s="500"/>
      <c r="L63" s="500"/>
      <c r="M63" s="500"/>
      <c r="N63" s="500"/>
      <c r="O63" s="500"/>
      <c r="P63" s="500"/>
      <c r="Q63" s="500"/>
      <c r="R63" s="500"/>
      <c r="S63" s="500"/>
      <c r="T63" s="500"/>
      <c r="U63" s="500"/>
      <c r="V63" s="500"/>
      <c r="W63" s="500"/>
      <c r="X63" s="500"/>
      <c r="Y63" s="500"/>
      <c r="Z63" s="500"/>
    </row>
    <row r="64" spans="1:26" ht="21">
      <c r="A64" s="499"/>
      <c r="B64" s="491"/>
      <c r="C64" s="491"/>
      <c r="D64" s="492"/>
      <c r="E64" s="501"/>
      <c r="F64" s="514"/>
      <c r="G64" s="488"/>
      <c r="H64" s="488"/>
      <c r="I64" s="499"/>
      <c r="J64" s="500"/>
      <c r="K64" s="500"/>
      <c r="L64" s="500"/>
      <c r="M64" s="500"/>
      <c r="N64" s="500"/>
      <c r="O64" s="500"/>
      <c r="P64" s="500"/>
      <c r="Q64" s="500"/>
      <c r="R64" s="500"/>
      <c r="S64" s="500"/>
      <c r="T64" s="500"/>
      <c r="U64" s="500"/>
      <c r="V64" s="500"/>
      <c r="W64" s="500"/>
      <c r="X64" s="500"/>
      <c r="Y64" s="500"/>
      <c r="Z64" s="500"/>
    </row>
    <row r="65" spans="1:26" ht="21">
      <c r="A65" s="499"/>
      <c r="B65" s="491"/>
      <c r="C65" s="491"/>
      <c r="D65" s="492"/>
      <c r="E65" s="501"/>
      <c r="F65" s="514"/>
      <c r="G65" s="488"/>
      <c r="H65" s="488"/>
      <c r="I65" s="499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  <c r="Z65" s="500"/>
    </row>
    <row r="66" spans="1:26" ht="21">
      <c r="A66" s="499"/>
      <c r="B66" s="501"/>
      <c r="C66" s="501"/>
      <c r="D66" s="501"/>
      <c r="E66" s="501"/>
      <c r="F66" s="493" t="s">
        <v>181</v>
      </c>
      <c r="G66" s="494">
        <f t="shared" ref="G66:H66" si="0">SUM(G44:G65)</f>
        <v>10080.959999999999</v>
      </c>
      <c r="H66" s="494">
        <f t="shared" si="0"/>
        <v>86.32</v>
      </c>
      <c r="I66" s="499"/>
      <c r="J66" s="500"/>
      <c r="K66" s="500"/>
      <c r="L66" s="500"/>
      <c r="M66" s="500"/>
      <c r="N66" s="500"/>
      <c r="O66" s="500"/>
      <c r="P66" s="500"/>
      <c r="Q66" s="500"/>
      <c r="R66" s="500"/>
      <c r="S66" s="500"/>
      <c r="T66" s="500"/>
      <c r="U66" s="500"/>
      <c r="V66" s="500"/>
      <c r="W66" s="500"/>
      <c r="X66" s="500"/>
      <c r="Y66" s="500"/>
      <c r="Z66" s="500"/>
    </row>
    <row r="67" spans="1:26" ht="21">
      <c r="A67" s="499"/>
      <c r="B67" s="499"/>
      <c r="C67" s="499"/>
      <c r="D67" s="501"/>
      <c r="E67" s="501"/>
      <c r="F67" s="499"/>
      <c r="G67" s="499"/>
      <c r="H67" s="499"/>
      <c r="I67" s="499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  <c r="Z67" s="500"/>
    </row>
    <row r="68" spans="1:26" ht="21">
      <c r="A68" s="499"/>
      <c r="B68" s="478" t="s">
        <v>238</v>
      </c>
      <c r="C68" s="478" t="s">
        <v>248</v>
      </c>
      <c r="D68" s="474">
        <f>SUM(D69:D84)</f>
        <v>5807.45</v>
      </c>
      <c r="E68" s="499"/>
      <c r="F68" s="740" t="s">
        <v>249</v>
      </c>
      <c r="G68" s="741"/>
      <c r="H68" s="742"/>
      <c r="I68" s="528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  <c r="Z68" s="500"/>
    </row>
    <row r="69" spans="1:26" ht="21">
      <c r="A69" s="499"/>
      <c r="B69" s="479">
        <v>49</v>
      </c>
      <c r="C69" s="480" t="s">
        <v>1084</v>
      </c>
      <c r="D69" s="481">
        <v>1399.45</v>
      </c>
      <c r="E69" s="499"/>
      <c r="F69" s="483" t="s">
        <v>250</v>
      </c>
      <c r="G69" s="529">
        <f>G23+G24</f>
        <v>50767.707199999997</v>
      </c>
      <c r="H69" s="530" t="s">
        <v>251</v>
      </c>
      <c r="I69" s="531"/>
      <c r="J69" s="500"/>
      <c r="K69" s="500"/>
      <c r="L69" s="500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500"/>
    </row>
    <row r="70" spans="1:26" ht="21">
      <c r="A70" s="499"/>
      <c r="B70" s="479">
        <v>9596</v>
      </c>
      <c r="C70" s="480" t="s">
        <v>1085</v>
      </c>
      <c r="D70" s="481">
        <v>1188.43</v>
      </c>
      <c r="E70" s="499"/>
      <c r="F70" s="483" t="s">
        <v>252</v>
      </c>
      <c r="G70" s="529">
        <f>C23+C24</f>
        <v>0</v>
      </c>
      <c r="H70" s="530" t="s">
        <v>253</v>
      </c>
      <c r="I70" s="531"/>
      <c r="J70" s="500"/>
      <c r="K70" s="500"/>
      <c r="L70" s="500"/>
      <c r="M70" s="500"/>
      <c r="N70" s="500"/>
      <c r="O70" s="500"/>
      <c r="P70" s="500"/>
      <c r="Q70" s="500"/>
      <c r="R70" s="500"/>
      <c r="S70" s="500"/>
      <c r="T70" s="500"/>
      <c r="U70" s="500"/>
      <c r="V70" s="500"/>
      <c r="W70" s="500"/>
      <c r="X70" s="500"/>
      <c r="Y70" s="500"/>
      <c r="Z70" s="500"/>
    </row>
    <row r="71" spans="1:26" ht="21">
      <c r="A71" s="499"/>
      <c r="B71" s="479">
        <v>9597</v>
      </c>
      <c r="C71" s="495" t="s">
        <v>1086</v>
      </c>
      <c r="D71" s="481">
        <v>1839.45</v>
      </c>
      <c r="E71" s="499"/>
      <c r="F71" s="472"/>
      <c r="G71" s="504"/>
      <c r="H71" s="532"/>
      <c r="I71" s="472"/>
      <c r="J71" s="500"/>
      <c r="K71" s="500"/>
      <c r="L71" s="500"/>
      <c r="M71" s="500"/>
      <c r="N71" s="500"/>
      <c r="O71" s="500"/>
      <c r="P71" s="500"/>
      <c r="Q71" s="500"/>
      <c r="R71" s="500"/>
      <c r="S71" s="500"/>
      <c r="T71" s="500"/>
      <c r="U71" s="500"/>
      <c r="V71" s="500"/>
      <c r="W71" s="500"/>
      <c r="X71" s="500"/>
      <c r="Y71" s="500"/>
      <c r="Z71" s="500"/>
    </row>
    <row r="72" spans="1:26" ht="21">
      <c r="A72" s="499"/>
      <c r="B72" s="479">
        <v>9598</v>
      </c>
      <c r="C72" s="480" t="s">
        <v>1087</v>
      </c>
      <c r="D72" s="481">
        <v>1380.12</v>
      </c>
      <c r="E72" s="499"/>
      <c r="F72" s="743" t="s">
        <v>254</v>
      </c>
      <c r="G72" s="744"/>
      <c r="H72" s="496"/>
      <c r="I72" s="472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  <c r="Z72" s="500"/>
    </row>
    <row r="73" spans="1:26" ht="21">
      <c r="A73" s="499"/>
      <c r="B73" s="479"/>
      <c r="C73" s="480"/>
      <c r="D73" s="481">
        <v>0</v>
      </c>
      <c r="E73" s="499"/>
      <c r="F73" s="497" t="s">
        <v>255</v>
      </c>
      <c r="G73" s="503">
        <f>G74-G80</f>
        <v>34518.179999999993</v>
      </c>
      <c r="H73" s="501"/>
      <c r="I73" s="472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  <c r="Z73" s="500"/>
    </row>
    <row r="74" spans="1:26" ht="21">
      <c r="A74" s="499"/>
      <c r="B74" s="489"/>
      <c r="C74" s="490"/>
      <c r="D74" s="488"/>
      <c r="E74" s="499"/>
      <c r="F74" s="533" t="s">
        <v>256</v>
      </c>
      <c r="G74" s="534">
        <f>SUM(G75:G79)</f>
        <v>43019.74</v>
      </c>
      <c r="H74" s="501"/>
      <c r="I74" s="472"/>
      <c r="J74" s="500"/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  <c r="Z74" s="500"/>
    </row>
    <row r="75" spans="1:26" ht="21">
      <c r="A75" s="499"/>
      <c r="B75" s="489"/>
      <c r="C75" s="490"/>
      <c r="D75" s="488">
        <v>0</v>
      </c>
      <c r="E75" s="499"/>
      <c r="F75" s="514" t="s">
        <v>257</v>
      </c>
      <c r="G75" s="498">
        <f>13596.26+278.75+82.56+986</f>
        <v>14943.57</v>
      </c>
      <c r="H75" s="499"/>
      <c r="I75" s="535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</row>
    <row r="76" spans="1:26" ht="21">
      <c r="A76" s="499"/>
      <c r="B76" s="489"/>
      <c r="C76" s="490"/>
      <c r="D76" s="488">
        <v>0</v>
      </c>
      <c r="E76" s="499"/>
      <c r="F76" s="514" t="s">
        <v>258</v>
      </c>
      <c r="G76" s="498">
        <v>0</v>
      </c>
      <c r="H76" s="499"/>
      <c r="I76" s="535"/>
      <c r="J76" s="500"/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  <c r="Z76" s="500"/>
    </row>
    <row r="77" spans="1:26" ht="21">
      <c r="A77" s="499"/>
      <c r="B77" s="489"/>
      <c r="C77" s="490"/>
      <c r="D77" s="488">
        <v>0</v>
      </c>
      <c r="E77" s="499"/>
      <c r="F77" s="514" t="s">
        <v>259</v>
      </c>
      <c r="G77" s="498">
        <f>D43+D44</f>
        <v>1009.17</v>
      </c>
      <c r="H77" s="499"/>
      <c r="I77" s="535"/>
      <c r="J77" s="500"/>
      <c r="K77" s="500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  <c r="Z77" s="500"/>
    </row>
    <row r="78" spans="1:26" ht="21">
      <c r="A78" s="499"/>
      <c r="B78" s="489"/>
      <c r="C78" s="490"/>
      <c r="D78" s="488">
        <v>0</v>
      </c>
      <c r="E78" s="499"/>
      <c r="F78" s="514" t="s">
        <v>260</v>
      </c>
      <c r="G78" s="498">
        <v>0</v>
      </c>
      <c r="H78" s="644">
        <f>G75-G81</f>
        <v>9808.23</v>
      </c>
      <c r="I78" s="535"/>
      <c r="J78" s="500"/>
      <c r="K78" s="500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  <c r="Z78" s="500"/>
    </row>
    <row r="79" spans="1:26" ht="21">
      <c r="A79" s="499"/>
      <c r="B79" s="489"/>
      <c r="C79" s="490"/>
      <c r="D79" s="488">
        <v>0</v>
      </c>
      <c r="E79" s="499"/>
      <c r="F79" s="514" t="s">
        <v>261</v>
      </c>
      <c r="G79" s="498">
        <v>27067</v>
      </c>
      <c r="H79" s="499"/>
      <c r="I79" s="535"/>
      <c r="J79" s="500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  <c r="Z79" s="500"/>
    </row>
    <row r="80" spans="1:26" ht="21">
      <c r="A80" s="499"/>
      <c r="B80" s="489"/>
      <c r="C80" s="490"/>
      <c r="D80" s="488">
        <v>0</v>
      </c>
      <c r="E80" s="499"/>
      <c r="F80" s="533" t="s">
        <v>262</v>
      </c>
      <c r="G80" s="534">
        <f>SUM(G81:G83)</f>
        <v>8501.5600000000013</v>
      </c>
      <c r="H80" s="501"/>
      <c r="I80" s="501"/>
      <c r="J80" s="500"/>
      <c r="K80" s="500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  <c r="Z80" s="500"/>
    </row>
    <row r="81" spans="1:26" ht="21">
      <c r="A81" s="499"/>
      <c r="B81" s="489"/>
      <c r="C81" s="490"/>
      <c r="D81" s="488">
        <v>0</v>
      </c>
      <c r="E81" s="499"/>
      <c r="F81" s="514" t="s">
        <v>263</v>
      </c>
      <c r="G81" s="498">
        <f>4773.34+362</f>
        <v>5135.34</v>
      </c>
      <c r="H81" s="476"/>
      <c r="I81" s="476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  <c r="Z81" s="500"/>
    </row>
    <row r="82" spans="1:26" ht="21">
      <c r="A82" s="499"/>
      <c r="B82" s="489"/>
      <c r="C82" s="490"/>
      <c r="D82" s="488">
        <v>0</v>
      </c>
      <c r="E82" s="499"/>
      <c r="F82" s="514" t="s">
        <v>264</v>
      </c>
      <c r="G82" s="498">
        <v>0</v>
      </c>
      <c r="H82" s="476" t="s">
        <v>265</v>
      </c>
      <c r="I82" s="476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  <c r="Z82" s="500"/>
    </row>
    <row r="83" spans="1:26" ht="21">
      <c r="A83" s="499"/>
      <c r="B83" s="490"/>
      <c r="C83" s="490"/>
      <c r="D83" s="488">
        <v>0</v>
      </c>
      <c r="E83" s="499"/>
      <c r="F83" s="514" t="s">
        <v>266</v>
      </c>
      <c r="G83" s="498">
        <f>2834.51+112.26+63.13+182.21+174.11</f>
        <v>3366.2200000000007</v>
      </c>
      <c r="H83" s="745"/>
      <c r="I83" s="746"/>
      <c r="J83" s="500"/>
      <c r="K83" s="500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  <c r="Z83" s="500"/>
    </row>
    <row r="84" spans="1:26" ht="21">
      <c r="A84" s="499"/>
      <c r="B84" s="489"/>
      <c r="C84" s="490"/>
      <c r="D84" s="488">
        <v>0</v>
      </c>
      <c r="E84" s="499"/>
      <c r="F84" s="499"/>
      <c r="G84" s="499"/>
      <c r="H84" s="499"/>
      <c r="I84" s="499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  <c r="Z84" s="500"/>
    </row>
    <row r="85" spans="1:26" ht="21">
      <c r="A85" s="499"/>
      <c r="B85" s="499"/>
      <c r="C85" s="499"/>
      <c r="D85" s="499"/>
      <c r="E85" s="499"/>
      <c r="F85" s="499"/>
      <c r="G85" s="499"/>
      <c r="H85" s="499"/>
      <c r="I85" s="499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  <c r="Z85" s="500"/>
    </row>
    <row r="86" spans="1:26" ht="15.75">
      <c r="A86" s="500"/>
      <c r="B86" s="500"/>
      <c r="C86" s="500"/>
      <c r="D86" s="500"/>
      <c r="E86" s="500"/>
      <c r="F86" s="500"/>
      <c r="G86" s="500"/>
      <c r="H86" s="500"/>
      <c r="I86" s="500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  <c r="Z86" s="500"/>
    </row>
    <row r="87" spans="1:26" ht="15.75">
      <c r="A87" s="500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  <c r="Z87" s="500"/>
    </row>
    <row r="88" spans="1:26" ht="15.75">
      <c r="A88" s="500"/>
      <c r="B88" s="500"/>
      <c r="C88" s="500"/>
      <c r="D88" s="500"/>
      <c r="E88" s="500"/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  <c r="Z88" s="500"/>
    </row>
    <row r="89" spans="1:26" ht="15.75">
      <c r="A89" s="500"/>
      <c r="B89" s="500"/>
      <c r="C89" s="500"/>
      <c r="D89" s="500"/>
      <c r="E89" s="500"/>
      <c r="F89" s="500"/>
      <c r="G89" s="500"/>
      <c r="H89" s="500"/>
      <c r="I89" s="500"/>
      <c r="J89" s="500"/>
      <c r="K89" s="500"/>
      <c r="L89" s="500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  <c r="Z89" s="500"/>
    </row>
    <row r="90" spans="1:26" ht="15.75">
      <c r="A90" s="500"/>
      <c r="B90" s="500"/>
      <c r="C90" s="500"/>
      <c r="D90" s="500"/>
      <c r="E90" s="500"/>
      <c r="F90" s="500"/>
      <c r="G90" s="500"/>
      <c r="H90" s="500"/>
      <c r="I90" s="500"/>
      <c r="J90" s="500"/>
      <c r="K90" s="500"/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  <c r="Z90" s="500"/>
    </row>
    <row r="91" spans="1:26" ht="15.75">
      <c r="A91" s="500"/>
      <c r="B91" s="500"/>
      <c r="C91" s="500"/>
      <c r="D91" s="500"/>
      <c r="E91" s="500"/>
      <c r="F91" s="500"/>
      <c r="G91" s="500"/>
      <c r="H91" s="500"/>
      <c r="I91" s="500"/>
      <c r="J91" s="500"/>
      <c r="K91" s="500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  <c r="Z91" s="500"/>
    </row>
    <row r="92" spans="1:26" ht="15.75">
      <c r="A92" s="500"/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  <c r="Z92" s="500"/>
    </row>
    <row r="93" spans="1:26" ht="15.75">
      <c r="A93" s="500"/>
      <c r="B93" s="500"/>
      <c r="C93" s="500"/>
      <c r="D93" s="500"/>
      <c r="E93" s="500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  <c r="Z93" s="500"/>
    </row>
    <row r="94" spans="1:26" ht="15.75">
      <c r="A94" s="500"/>
      <c r="B94" s="500"/>
      <c r="C94" s="500"/>
      <c r="D94" s="500"/>
      <c r="E94" s="500"/>
      <c r="F94" s="500"/>
      <c r="G94" s="500"/>
      <c r="H94" s="500"/>
      <c r="I94" s="500"/>
      <c r="J94" s="500"/>
      <c r="K94" s="500"/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  <c r="Z94" s="500"/>
    </row>
    <row r="95" spans="1:26" ht="15.75">
      <c r="A95" s="500"/>
      <c r="B95" s="500"/>
      <c r="C95" s="500"/>
      <c r="D95" s="500"/>
      <c r="E95" s="500"/>
      <c r="F95" s="500"/>
      <c r="G95" s="500"/>
      <c r="H95" s="500"/>
      <c r="I95" s="500"/>
      <c r="J95" s="500"/>
      <c r="K95" s="500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  <c r="Z95" s="500"/>
    </row>
    <row r="96" spans="1:26" ht="15.75">
      <c r="A96" s="500"/>
      <c r="B96" s="500"/>
      <c r="C96" s="500"/>
      <c r="D96" s="500"/>
      <c r="E96" s="500"/>
      <c r="F96" s="500"/>
      <c r="G96" s="500"/>
      <c r="H96" s="500"/>
      <c r="I96" s="500"/>
      <c r="J96" s="500"/>
      <c r="K96" s="500"/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  <c r="Z96" s="500"/>
    </row>
    <row r="97" spans="1:26" ht="15.75">
      <c r="A97" s="500"/>
      <c r="B97" s="500"/>
      <c r="C97" s="500"/>
      <c r="D97" s="500"/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</row>
    <row r="98" spans="1:26" ht="15.75">
      <c r="A98" s="500"/>
      <c r="B98" s="500"/>
      <c r="C98" s="500"/>
      <c r="D98" s="500"/>
      <c r="E98" s="500"/>
      <c r="F98" s="500"/>
      <c r="G98" s="500"/>
      <c r="H98" s="500"/>
      <c r="I98" s="500"/>
      <c r="J98" s="500"/>
      <c r="K98" s="500"/>
      <c r="L98" s="500"/>
      <c r="M98" s="500"/>
      <c r="N98" s="500"/>
      <c r="O98" s="500"/>
      <c r="P98" s="500"/>
      <c r="Q98" s="500"/>
      <c r="R98" s="500"/>
      <c r="S98" s="500"/>
      <c r="T98" s="500"/>
      <c r="U98" s="500"/>
      <c r="V98" s="500"/>
      <c r="W98" s="500"/>
      <c r="X98" s="500"/>
      <c r="Y98" s="500"/>
      <c r="Z98" s="500"/>
    </row>
    <row r="99" spans="1:26" ht="15.75">
      <c r="A99" s="500"/>
      <c r="B99" s="500"/>
      <c r="C99" s="500"/>
      <c r="D99" s="500"/>
      <c r="E99" s="500"/>
      <c r="F99" s="500"/>
      <c r="G99" s="500"/>
      <c r="H99" s="500"/>
      <c r="I99" s="500"/>
      <c r="J99" s="500"/>
      <c r="K99" s="500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  <c r="Z99" s="500"/>
    </row>
    <row r="100" spans="1:26" ht="15.75">
      <c r="A100" s="500"/>
      <c r="B100" s="500"/>
      <c r="C100" s="500"/>
      <c r="D100" s="500"/>
      <c r="E100" s="500"/>
      <c r="F100" s="500"/>
      <c r="G100" s="500"/>
      <c r="H100" s="500"/>
      <c r="I100" s="500"/>
      <c r="J100" s="500"/>
      <c r="K100" s="500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  <c r="Z100" s="500"/>
    </row>
    <row r="101" spans="1:26" ht="15.75">
      <c r="A101" s="500"/>
      <c r="B101" s="500"/>
      <c r="C101" s="500"/>
      <c r="D101" s="500"/>
      <c r="E101" s="500"/>
      <c r="F101" s="500"/>
      <c r="G101" s="500"/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  <c r="Z101" s="500"/>
    </row>
    <row r="102" spans="1:26" ht="15.75">
      <c r="A102" s="500"/>
      <c r="B102" s="500"/>
      <c r="C102" s="500"/>
      <c r="D102" s="500"/>
      <c r="E102" s="500"/>
      <c r="F102" s="500"/>
      <c r="G102" s="500"/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  <c r="Z102" s="500"/>
    </row>
    <row r="103" spans="1:26" ht="15.75">
      <c r="A103" s="500"/>
      <c r="B103" s="500"/>
      <c r="C103" s="500"/>
      <c r="D103" s="500"/>
      <c r="E103" s="500"/>
      <c r="F103" s="500"/>
      <c r="G103" s="500"/>
      <c r="H103" s="500"/>
      <c r="I103" s="500"/>
      <c r="J103" s="500"/>
      <c r="K103" s="500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  <c r="Z103" s="500"/>
    </row>
    <row r="104" spans="1:26" ht="15.75">
      <c r="A104" s="500"/>
      <c r="B104" s="500"/>
      <c r="C104" s="500"/>
      <c r="D104" s="500"/>
      <c r="E104" s="500"/>
      <c r="F104" s="500"/>
      <c r="G104" s="500"/>
      <c r="H104" s="500"/>
      <c r="I104" s="500"/>
      <c r="J104" s="500"/>
      <c r="K104" s="500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  <c r="Z104" s="500"/>
    </row>
    <row r="105" spans="1:26" ht="15.75">
      <c r="A105" s="500"/>
      <c r="B105" s="500"/>
      <c r="C105" s="500"/>
      <c r="D105" s="500"/>
      <c r="E105" s="500"/>
      <c r="F105" s="500"/>
      <c r="G105" s="500"/>
      <c r="H105" s="500"/>
      <c r="I105" s="500"/>
      <c r="J105" s="500"/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  <c r="Z105" s="500"/>
    </row>
    <row r="106" spans="1:26" ht="15.75">
      <c r="A106" s="500"/>
      <c r="B106" s="500"/>
      <c r="C106" s="500"/>
      <c r="D106" s="500"/>
      <c r="E106" s="500"/>
      <c r="F106" s="500"/>
      <c r="G106" s="500"/>
      <c r="H106" s="500"/>
      <c r="I106" s="500"/>
      <c r="J106" s="500"/>
      <c r="K106" s="500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  <c r="Z106" s="500"/>
    </row>
    <row r="107" spans="1:26" ht="15.75">
      <c r="A107" s="500"/>
      <c r="B107" s="500"/>
      <c r="C107" s="500"/>
      <c r="D107" s="500"/>
      <c r="E107" s="500"/>
      <c r="F107" s="500"/>
      <c r="G107" s="500"/>
      <c r="H107" s="500"/>
      <c r="I107" s="500"/>
      <c r="J107" s="500"/>
      <c r="K107" s="500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  <c r="Z107" s="500"/>
    </row>
    <row r="108" spans="1:26" ht="15.75">
      <c r="A108" s="500"/>
      <c r="B108" s="500"/>
      <c r="C108" s="500"/>
      <c r="D108" s="500"/>
      <c r="E108" s="500"/>
      <c r="F108" s="500"/>
      <c r="G108" s="500"/>
      <c r="H108" s="500"/>
      <c r="I108" s="500"/>
      <c r="J108" s="500"/>
      <c r="K108" s="500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  <c r="Z108" s="500"/>
    </row>
    <row r="109" spans="1:26" ht="15.75">
      <c r="A109" s="500"/>
      <c r="B109" s="500"/>
      <c r="C109" s="500"/>
      <c r="D109" s="500"/>
      <c r="E109" s="500"/>
      <c r="F109" s="500"/>
      <c r="G109" s="500"/>
      <c r="H109" s="500"/>
      <c r="I109" s="500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  <c r="Z109" s="500"/>
    </row>
    <row r="110" spans="1:26" ht="15.75">
      <c r="A110" s="500"/>
      <c r="B110" s="500"/>
      <c r="C110" s="500"/>
      <c r="D110" s="500"/>
      <c r="E110" s="500"/>
      <c r="F110" s="500"/>
      <c r="G110" s="500"/>
      <c r="H110" s="500"/>
      <c r="I110" s="500"/>
      <c r="J110" s="500"/>
      <c r="K110" s="500"/>
      <c r="L110" s="500"/>
      <c r="M110" s="500"/>
      <c r="N110" s="500"/>
      <c r="O110" s="500"/>
      <c r="P110" s="500"/>
      <c r="Q110" s="500"/>
      <c r="R110" s="500"/>
      <c r="S110" s="500"/>
      <c r="T110" s="500"/>
      <c r="U110" s="500"/>
      <c r="V110" s="500"/>
      <c r="W110" s="500"/>
      <c r="X110" s="500"/>
      <c r="Y110" s="500"/>
      <c r="Z110" s="500"/>
    </row>
    <row r="111" spans="1:26" ht="15.75">
      <c r="A111" s="500"/>
      <c r="B111" s="500"/>
      <c r="C111" s="500"/>
      <c r="D111" s="500"/>
      <c r="E111" s="500"/>
      <c r="F111" s="500"/>
      <c r="G111" s="500"/>
      <c r="H111" s="500"/>
      <c r="I111" s="500"/>
      <c r="J111" s="500"/>
      <c r="K111" s="500"/>
      <c r="L111" s="500"/>
      <c r="M111" s="500"/>
      <c r="N111" s="500"/>
      <c r="O111" s="500"/>
      <c r="P111" s="500"/>
      <c r="Q111" s="500"/>
      <c r="R111" s="500"/>
      <c r="S111" s="500"/>
      <c r="T111" s="500"/>
      <c r="U111" s="500"/>
      <c r="V111" s="500"/>
      <c r="W111" s="500"/>
      <c r="X111" s="500"/>
      <c r="Y111" s="500"/>
      <c r="Z111" s="500"/>
    </row>
    <row r="112" spans="1:26" ht="15.75">
      <c r="A112" s="500"/>
      <c r="B112" s="500"/>
      <c r="C112" s="500"/>
      <c r="D112" s="500"/>
      <c r="E112" s="500"/>
      <c r="F112" s="500"/>
      <c r="G112" s="500"/>
      <c r="H112" s="500"/>
      <c r="I112" s="500"/>
      <c r="J112" s="500"/>
      <c r="K112" s="500"/>
      <c r="L112" s="500"/>
      <c r="M112" s="500"/>
      <c r="N112" s="500"/>
      <c r="O112" s="500"/>
      <c r="P112" s="500"/>
      <c r="Q112" s="500"/>
      <c r="R112" s="500"/>
      <c r="S112" s="500"/>
      <c r="T112" s="500"/>
      <c r="U112" s="500"/>
      <c r="V112" s="500"/>
      <c r="W112" s="500"/>
      <c r="X112" s="500"/>
      <c r="Y112" s="500"/>
      <c r="Z112" s="500"/>
    </row>
    <row r="113" spans="1:26" ht="15.75">
      <c r="A113" s="500"/>
      <c r="B113" s="500"/>
      <c r="C113" s="500"/>
      <c r="D113" s="500"/>
      <c r="E113" s="500"/>
      <c r="F113" s="500"/>
      <c r="G113" s="500"/>
      <c r="H113" s="500"/>
      <c r="I113" s="500"/>
      <c r="J113" s="500"/>
      <c r="K113" s="500"/>
      <c r="L113" s="500"/>
      <c r="M113" s="500"/>
      <c r="N113" s="500"/>
      <c r="O113" s="500"/>
      <c r="P113" s="500"/>
      <c r="Q113" s="500"/>
      <c r="R113" s="500"/>
      <c r="S113" s="500"/>
      <c r="T113" s="500"/>
      <c r="U113" s="500"/>
      <c r="V113" s="500"/>
      <c r="W113" s="500"/>
      <c r="X113" s="500"/>
      <c r="Y113" s="500"/>
      <c r="Z113" s="500"/>
    </row>
    <row r="114" spans="1:26" ht="15.75">
      <c r="A114" s="500"/>
      <c r="B114" s="500"/>
      <c r="C114" s="500"/>
      <c r="D114" s="500"/>
      <c r="E114" s="500"/>
      <c r="F114" s="500"/>
      <c r="G114" s="500"/>
      <c r="H114" s="500"/>
      <c r="I114" s="500"/>
      <c r="J114" s="500"/>
      <c r="K114" s="500"/>
      <c r="L114" s="500"/>
      <c r="M114" s="500"/>
      <c r="N114" s="500"/>
      <c r="O114" s="500"/>
      <c r="P114" s="500"/>
      <c r="Q114" s="500"/>
      <c r="R114" s="500"/>
      <c r="S114" s="500"/>
      <c r="T114" s="500"/>
      <c r="U114" s="500"/>
      <c r="V114" s="500"/>
      <c r="W114" s="500"/>
      <c r="X114" s="500"/>
      <c r="Y114" s="500"/>
      <c r="Z114" s="500"/>
    </row>
    <row r="115" spans="1:26" ht="15.75">
      <c r="A115" s="500"/>
      <c r="B115" s="500"/>
      <c r="C115" s="500"/>
      <c r="D115" s="500"/>
      <c r="E115" s="500"/>
      <c r="F115" s="500"/>
      <c r="G115" s="500"/>
      <c r="H115" s="500"/>
      <c r="I115" s="500"/>
      <c r="J115" s="500"/>
      <c r="K115" s="500"/>
      <c r="L115" s="500"/>
      <c r="M115" s="500"/>
      <c r="N115" s="500"/>
      <c r="O115" s="500"/>
      <c r="P115" s="500"/>
      <c r="Q115" s="500"/>
      <c r="R115" s="500"/>
      <c r="S115" s="500"/>
      <c r="T115" s="500"/>
      <c r="U115" s="500"/>
      <c r="V115" s="500"/>
      <c r="W115" s="500"/>
      <c r="X115" s="500"/>
      <c r="Y115" s="500"/>
      <c r="Z115" s="500"/>
    </row>
    <row r="116" spans="1:26" ht="15.75">
      <c r="A116" s="500"/>
      <c r="B116" s="500"/>
      <c r="C116" s="500"/>
      <c r="D116" s="500"/>
      <c r="E116" s="500"/>
      <c r="F116" s="500"/>
      <c r="G116" s="500"/>
      <c r="H116" s="500"/>
      <c r="I116" s="500"/>
      <c r="J116" s="500"/>
      <c r="K116" s="500"/>
      <c r="L116" s="500"/>
      <c r="M116" s="500"/>
      <c r="N116" s="500"/>
      <c r="O116" s="500"/>
      <c r="P116" s="500"/>
      <c r="Q116" s="500"/>
      <c r="R116" s="500"/>
      <c r="S116" s="500"/>
      <c r="T116" s="500"/>
      <c r="U116" s="500"/>
      <c r="V116" s="500"/>
      <c r="W116" s="500"/>
      <c r="X116" s="500"/>
      <c r="Y116" s="500"/>
      <c r="Z116" s="500"/>
    </row>
    <row r="117" spans="1:26" ht="15.75">
      <c r="A117" s="500"/>
      <c r="B117" s="500"/>
      <c r="C117" s="500"/>
      <c r="D117" s="500"/>
      <c r="E117" s="500"/>
      <c r="F117" s="500"/>
      <c r="G117" s="500"/>
      <c r="H117" s="500"/>
      <c r="I117" s="500"/>
      <c r="J117" s="500"/>
      <c r="K117" s="500"/>
      <c r="L117" s="500"/>
      <c r="M117" s="500"/>
      <c r="N117" s="500"/>
      <c r="O117" s="500"/>
      <c r="P117" s="500"/>
      <c r="Q117" s="500"/>
      <c r="R117" s="500"/>
      <c r="S117" s="500"/>
      <c r="T117" s="500"/>
      <c r="U117" s="500"/>
      <c r="V117" s="500"/>
      <c r="W117" s="500"/>
      <c r="X117" s="500"/>
      <c r="Y117" s="500"/>
      <c r="Z117" s="500"/>
    </row>
    <row r="118" spans="1:26" ht="15.75">
      <c r="A118" s="500"/>
      <c r="B118" s="500"/>
      <c r="C118" s="500"/>
      <c r="D118" s="500"/>
      <c r="E118" s="500"/>
      <c r="F118" s="500"/>
      <c r="G118" s="500"/>
      <c r="H118" s="500"/>
      <c r="I118" s="500"/>
      <c r="J118" s="500"/>
      <c r="K118" s="500"/>
      <c r="L118" s="500"/>
      <c r="M118" s="500"/>
      <c r="N118" s="500"/>
      <c r="O118" s="500"/>
      <c r="P118" s="500"/>
      <c r="Q118" s="500"/>
      <c r="R118" s="500"/>
      <c r="S118" s="500"/>
      <c r="T118" s="500"/>
      <c r="U118" s="500"/>
      <c r="V118" s="500"/>
      <c r="W118" s="500"/>
      <c r="X118" s="500"/>
      <c r="Y118" s="500"/>
      <c r="Z118" s="500"/>
    </row>
    <row r="119" spans="1:26" ht="15.75">
      <c r="A119" s="500"/>
      <c r="B119" s="500"/>
      <c r="C119" s="500"/>
      <c r="D119" s="500"/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</row>
    <row r="120" spans="1:26" ht="15.75">
      <c r="A120" s="500"/>
      <c r="B120" s="500"/>
      <c r="C120" s="500"/>
      <c r="D120" s="500"/>
      <c r="E120" s="500"/>
      <c r="F120" s="500"/>
      <c r="G120" s="500"/>
      <c r="H120" s="500"/>
      <c r="I120" s="500"/>
      <c r="J120" s="500"/>
      <c r="K120" s="500"/>
      <c r="L120" s="500"/>
      <c r="M120" s="500"/>
      <c r="N120" s="500"/>
      <c r="O120" s="500"/>
      <c r="P120" s="500"/>
      <c r="Q120" s="500"/>
      <c r="R120" s="500"/>
      <c r="S120" s="500"/>
      <c r="T120" s="500"/>
      <c r="U120" s="500"/>
      <c r="V120" s="500"/>
      <c r="W120" s="500"/>
      <c r="X120" s="500"/>
      <c r="Y120" s="500"/>
      <c r="Z120" s="500"/>
    </row>
    <row r="121" spans="1:26" ht="15.75">
      <c r="A121" s="500"/>
      <c r="B121" s="500"/>
      <c r="C121" s="500"/>
      <c r="D121" s="500"/>
      <c r="E121" s="500"/>
      <c r="F121" s="500"/>
      <c r="G121" s="500"/>
      <c r="H121" s="500"/>
      <c r="I121" s="500"/>
      <c r="J121" s="500"/>
      <c r="K121" s="500"/>
      <c r="L121" s="500"/>
      <c r="M121" s="500"/>
      <c r="N121" s="500"/>
      <c r="O121" s="500"/>
      <c r="P121" s="500"/>
      <c r="Q121" s="500"/>
      <c r="R121" s="500"/>
      <c r="S121" s="500"/>
      <c r="T121" s="500"/>
      <c r="U121" s="500"/>
      <c r="V121" s="500"/>
      <c r="W121" s="500"/>
      <c r="X121" s="500"/>
      <c r="Y121" s="500"/>
      <c r="Z121" s="500"/>
    </row>
    <row r="122" spans="1:26" ht="15.75">
      <c r="A122" s="500"/>
      <c r="B122" s="500"/>
      <c r="C122" s="500"/>
      <c r="D122" s="500"/>
      <c r="E122" s="500"/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  <c r="Z122" s="500"/>
    </row>
    <row r="123" spans="1:26" ht="15.75">
      <c r="A123" s="500"/>
      <c r="B123" s="500"/>
      <c r="C123" s="500"/>
      <c r="D123" s="500"/>
      <c r="E123" s="500"/>
      <c r="F123" s="500"/>
      <c r="G123" s="500"/>
      <c r="H123" s="500"/>
      <c r="I123" s="500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  <c r="Z123" s="500"/>
    </row>
    <row r="124" spans="1:26" ht="15.75">
      <c r="A124" s="500"/>
      <c r="B124" s="500"/>
      <c r="C124" s="500"/>
      <c r="D124" s="500"/>
      <c r="E124" s="500"/>
      <c r="F124" s="500"/>
      <c r="G124" s="500"/>
      <c r="H124" s="500"/>
      <c r="I124" s="500"/>
      <c r="J124" s="500"/>
      <c r="K124" s="500"/>
      <c r="L124" s="500"/>
      <c r="M124" s="500"/>
      <c r="N124" s="500"/>
      <c r="O124" s="500"/>
      <c r="P124" s="500"/>
      <c r="Q124" s="500"/>
      <c r="R124" s="500"/>
      <c r="S124" s="500"/>
      <c r="T124" s="500"/>
      <c r="U124" s="500"/>
      <c r="V124" s="500"/>
      <c r="W124" s="500"/>
      <c r="X124" s="500"/>
      <c r="Y124" s="500"/>
      <c r="Z124" s="500"/>
    </row>
    <row r="125" spans="1:26" ht="15.75">
      <c r="A125" s="500"/>
      <c r="B125" s="500"/>
      <c r="C125" s="500"/>
      <c r="D125" s="500"/>
      <c r="E125" s="500"/>
      <c r="F125" s="500"/>
      <c r="G125" s="500"/>
      <c r="H125" s="500"/>
      <c r="I125" s="500"/>
      <c r="J125" s="500"/>
      <c r="K125" s="500"/>
      <c r="L125" s="500"/>
      <c r="M125" s="500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  <c r="Z125" s="500"/>
    </row>
    <row r="126" spans="1:26" ht="15.75">
      <c r="A126" s="500"/>
      <c r="B126" s="500"/>
      <c r="C126" s="500"/>
      <c r="D126" s="500"/>
      <c r="E126" s="500"/>
      <c r="F126" s="500"/>
      <c r="G126" s="500"/>
      <c r="H126" s="500"/>
      <c r="I126" s="500"/>
      <c r="J126" s="500"/>
      <c r="K126" s="500"/>
      <c r="L126" s="500"/>
      <c r="M126" s="500"/>
      <c r="N126" s="500"/>
      <c r="O126" s="500"/>
      <c r="P126" s="500"/>
      <c r="Q126" s="500"/>
      <c r="R126" s="500"/>
      <c r="S126" s="500"/>
      <c r="T126" s="500"/>
      <c r="U126" s="500"/>
      <c r="V126" s="500"/>
      <c r="W126" s="500"/>
      <c r="X126" s="500"/>
      <c r="Y126" s="500"/>
      <c r="Z126" s="500"/>
    </row>
    <row r="127" spans="1:26" ht="15.75">
      <c r="A127" s="500"/>
      <c r="B127" s="500"/>
      <c r="C127" s="500"/>
      <c r="D127" s="500"/>
      <c r="E127" s="500"/>
      <c r="F127" s="500"/>
      <c r="G127" s="500"/>
      <c r="H127" s="500"/>
      <c r="I127" s="500"/>
      <c r="J127" s="500"/>
      <c r="K127" s="500"/>
      <c r="L127" s="500"/>
      <c r="M127" s="500"/>
      <c r="N127" s="500"/>
      <c r="O127" s="500"/>
      <c r="P127" s="500"/>
      <c r="Q127" s="500"/>
      <c r="R127" s="500"/>
      <c r="S127" s="500"/>
      <c r="T127" s="500"/>
      <c r="U127" s="500"/>
      <c r="V127" s="500"/>
      <c r="W127" s="500"/>
      <c r="X127" s="500"/>
      <c r="Y127" s="500"/>
      <c r="Z127" s="500"/>
    </row>
    <row r="128" spans="1:26" ht="15.75">
      <c r="A128" s="500"/>
      <c r="B128" s="500"/>
      <c r="C128" s="500"/>
      <c r="D128" s="500"/>
      <c r="E128" s="500"/>
      <c r="F128" s="500"/>
      <c r="G128" s="500"/>
      <c r="H128" s="500"/>
      <c r="I128" s="500"/>
      <c r="J128" s="500"/>
      <c r="K128" s="500"/>
      <c r="L128" s="500"/>
      <c r="M128" s="500"/>
      <c r="N128" s="500"/>
      <c r="O128" s="500"/>
      <c r="P128" s="500"/>
      <c r="Q128" s="500"/>
      <c r="R128" s="500"/>
      <c r="S128" s="500"/>
      <c r="T128" s="500"/>
      <c r="U128" s="500"/>
      <c r="V128" s="500"/>
      <c r="W128" s="500"/>
      <c r="X128" s="500"/>
      <c r="Y128" s="500"/>
      <c r="Z128" s="500"/>
    </row>
    <row r="129" spans="1:26" ht="15.75">
      <c r="A129" s="500"/>
      <c r="B129" s="500"/>
      <c r="C129" s="500"/>
      <c r="D129" s="500"/>
      <c r="E129" s="500"/>
      <c r="F129" s="500"/>
      <c r="G129" s="500"/>
      <c r="H129" s="500"/>
      <c r="I129" s="500"/>
      <c r="J129" s="500"/>
      <c r="K129" s="500"/>
      <c r="L129" s="500"/>
      <c r="M129" s="500"/>
      <c r="N129" s="500"/>
      <c r="O129" s="500"/>
      <c r="P129" s="500"/>
      <c r="Q129" s="500"/>
      <c r="R129" s="500"/>
      <c r="S129" s="500"/>
      <c r="T129" s="500"/>
      <c r="U129" s="500"/>
      <c r="V129" s="500"/>
      <c r="W129" s="500"/>
      <c r="X129" s="500"/>
      <c r="Y129" s="500"/>
      <c r="Z129" s="500"/>
    </row>
    <row r="130" spans="1:26" ht="15.75">
      <c r="A130" s="500"/>
      <c r="B130" s="500"/>
      <c r="C130" s="500"/>
      <c r="D130" s="500"/>
      <c r="E130" s="500"/>
      <c r="F130" s="500"/>
      <c r="G130" s="500"/>
      <c r="H130" s="500"/>
      <c r="I130" s="500"/>
      <c r="J130" s="500"/>
      <c r="K130" s="500"/>
      <c r="L130" s="500"/>
      <c r="M130" s="500"/>
      <c r="N130" s="500"/>
      <c r="O130" s="500"/>
      <c r="P130" s="500"/>
      <c r="Q130" s="500"/>
      <c r="R130" s="500"/>
      <c r="S130" s="500"/>
      <c r="T130" s="500"/>
      <c r="U130" s="500"/>
      <c r="V130" s="500"/>
      <c r="W130" s="500"/>
      <c r="X130" s="500"/>
      <c r="Y130" s="500"/>
      <c r="Z130" s="500"/>
    </row>
    <row r="131" spans="1:26" ht="15.75">
      <c r="A131" s="500"/>
      <c r="B131" s="500"/>
      <c r="C131" s="500"/>
      <c r="D131" s="500"/>
      <c r="E131" s="500"/>
      <c r="F131" s="500"/>
      <c r="G131" s="500"/>
      <c r="H131" s="500"/>
      <c r="I131" s="500"/>
      <c r="J131" s="500"/>
      <c r="K131" s="500"/>
      <c r="L131" s="500"/>
      <c r="M131" s="500"/>
      <c r="N131" s="500"/>
      <c r="O131" s="500"/>
      <c r="P131" s="500"/>
      <c r="Q131" s="500"/>
      <c r="R131" s="500"/>
      <c r="S131" s="500"/>
      <c r="T131" s="500"/>
      <c r="U131" s="500"/>
      <c r="V131" s="500"/>
      <c r="W131" s="500"/>
      <c r="X131" s="500"/>
      <c r="Y131" s="500"/>
      <c r="Z131" s="500"/>
    </row>
    <row r="132" spans="1:26" ht="15.75">
      <c r="A132" s="500"/>
      <c r="B132" s="500"/>
      <c r="C132" s="500"/>
      <c r="D132" s="500"/>
      <c r="E132" s="500"/>
      <c r="F132" s="500"/>
      <c r="G132" s="500"/>
      <c r="H132" s="500"/>
      <c r="I132" s="500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  <c r="Z132" s="500"/>
    </row>
    <row r="133" spans="1:26" ht="15.75">
      <c r="A133" s="500"/>
      <c r="B133" s="500"/>
      <c r="C133" s="500"/>
      <c r="D133" s="500"/>
      <c r="E133" s="500"/>
      <c r="F133" s="500"/>
      <c r="G133" s="500"/>
      <c r="H133" s="500"/>
      <c r="I133" s="500"/>
      <c r="J133" s="500"/>
      <c r="K133" s="500"/>
      <c r="L133" s="500"/>
      <c r="M133" s="500"/>
      <c r="N133" s="500"/>
      <c r="O133" s="500"/>
      <c r="P133" s="500"/>
      <c r="Q133" s="500"/>
      <c r="R133" s="500"/>
      <c r="S133" s="500"/>
      <c r="T133" s="500"/>
      <c r="U133" s="500"/>
      <c r="V133" s="500"/>
      <c r="W133" s="500"/>
      <c r="X133" s="500"/>
      <c r="Y133" s="500"/>
      <c r="Z133" s="500"/>
    </row>
    <row r="134" spans="1:26" ht="15.75">
      <c r="A134" s="500"/>
      <c r="B134" s="500"/>
      <c r="C134" s="500"/>
      <c r="D134" s="500"/>
      <c r="E134" s="500"/>
      <c r="F134" s="500"/>
      <c r="G134" s="500"/>
      <c r="H134" s="500"/>
      <c r="I134" s="500"/>
      <c r="J134" s="500"/>
      <c r="K134" s="500"/>
      <c r="L134" s="500"/>
      <c r="M134" s="500"/>
      <c r="N134" s="500"/>
      <c r="O134" s="500"/>
      <c r="P134" s="500"/>
      <c r="Q134" s="500"/>
      <c r="R134" s="500"/>
      <c r="S134" s="500"/>
      <c r="T134" s="500"/>
      <c r="U134" s="500"/>
      <c r="V134" s="500"/>
      <c r="W134" s="500"/>
      <c r="X134" s="500"/>
      <c r="Y134" s="500"/>
      <c r="Z134" s="500"/>
    </row>
    <row r="135" spans="1:26" ht="15.75">
      <c r="A135" s="500"/>
      <c r="B135" s="500"/>
      <c r="C135" s="500"/>
      <c r="D135" s="500"/>
      <c r="E135" s="500"/>
      <c r="F135" s="500"/>
      <c r="G135" s="500"/>
      <c r="H135" s="500"/>
      <c r="I135" s="500"/>
      <c r="J135" s="500"/>
      <c r="K135" s="500"/>
      <c r="L135" s="500"/>
      <c r="M135" s="500"/>
      <c r="N135" s="500"/>
      <c r="O135" s="500"/>
      <c r="P135" s="500"/>
      <c r="Q135" s="500"/>
      <c r="R135" s="500"/>
      <c r="S135" s="500"/>
      <c r="T135" s="500"/>
      <c r="U135" s="500"/>
      <c r="V135" s="500"/>
      <c r="W135" s="500"/>
      <c r="X135" s="500"/>
      <c r="Y135" s="500"/>
      <c r="Z135" s="500"/>
    </row>
    <row r="136" spans="1:26" ht="15.75">
      <c r="A136" s="500"/>
      <c r="B136" s="500"/>
      <c r="C136" s="500"/>
      <c r="D136" s="500"/>
      <c r="E136" s="500"/>
      <c r="F136" s="500"/>
      <c r="G136" s="500"/>
      <c r="H136" s="500"/>
      <c r="I136" s="500"/>
      <c r="J136" s="500"/>
      <c r="K136" s="500"/>
      <c r="L136" s="500"/>
      <c r="M136" s="500"/>
      <c r="N136" s="500"/>
      <c r="O136" s="500"/>
      <c r="P136" s="500"/>
      <c r="Q136" s="500"/>
      <c r="R136" s="500"/>
      <c r="S136" s="500"/>
      <c r="T136" s="500"/>
      <c r="U136" s="500"/>
      <c r="V136" s="500"/>
      <c r="W136" s="500"/>
      <c r="X136" s="500"/>
      <c r="Y136" s="500"/>
      <c r="Z136" s="500"/>
    </row>
    <row r="137" spans="1:26" ht="15.75">
      <c r="A137" s="500"/>
      <c r="B137" s="500"/>
      <c r="C137" s="500"/>
      <c r="D137" s="500"/>
      <c r="E137" s="500"/>
      <c r="F137" s="500"/>
      <c r="G137" s="500"/>
      <c r="H137" s="500"/>
      <c r="I137" s="500"/>
      <c r="J137" s="500"/>
      <c r="K137" s="500"/>
      <c r="L137" s="500"/>
      <c r="M137" s="500"/>
      <c r="N137" s="500"/>
      <c r="O137" s="500"/>
      <c r="P137" s="500"/>
      <c r="Q137" s="500"/>
      <c r="R137" s="500"/>
      <c r="S137" s="500"/>
      <c r="T137" s="500"/>
      <c r="U137" s="500"/>
      <c r="V137" s="500"/>
      <c r="W137" s="500"/>
      <c r="X137" s="500"/>
      <c r="Y137" s="500"/>
      <c r="Z137" s="500"/>
    </row>
    <row r="138" spans="1:26" ht="15.75">
      <c r="A138" s="500"/>
      <c r="B138" s="500"/>
      <c r="C138" s="500"/>
      <c r="D138" s="500"/>
      <c r="E138" s="500"/>
      <c r="F138" s="500"/>
      <c r="G138" s="500"/>
      <c r="H138" s="500"/>
      <c r="I138" s="500"/>
      <c r="J138" s="500"/>
      <c r="K138" s="500"/>
      <c r="L138" s="500"/>
      <c r="M138" s="500"/>
      <c r="N138" s="500"/>
      <c r="O138" s="500"/>
      <c r="P138" s="500"/>
      <c r="Q138" s="500"/>
      <c r="R138" s="500"/>
      <c r="S138" s="500"/>
      <c r="T138" s="500"/>
      <c r="U138" s="500"/>
      <c r="V138" s="500"/>
      <c r="W138" s="500"/>
      <c r="X138" s="500"/>
      <c r="Y138" s="500"/>
      <c r="Z138" s="500"/>
    </row>
    <row r="139" spans="1:26" ht="15.75">
      <c r="A139" s="500"/>
      <c r="B139" s="500"/>
      <c r="C139" s="500"/>
      <c r="D139" s="500"/>
      <c r="E139" s="500"/>
      <c r="F139" s="500"/>
      <c r="G139" s="500"/>
      <c r="H139" s="500"/>
      <c r="I139" s="500"/>
      <c r="J139" s="500"/>
      <c r="K139" s="500"/>
      <c r="L139" s="500"/>
      <c r="M139" s="500"/>
      <c r="N139" s="500"/>
      <c r="O139" s="500"/>
      <c r="P139" s="500"/>
      <c r="Q139" s="500"/>
      <c r="R139" s="500"/>
      <c r="S139" s="500"/>
      <c r="T139" s="500"/>
      <c r="U139" s="500"/>
      <c r="V139" s="500"/>
      <c r="W139" s="500"/>
      <c r="X139" s="500"/>
      <c r="Y139" s="500"/>
      <c r="Z139" s="500"/>
    </row>
    <row r="140" spans="1:26" ht="15.75">
      <c r="A140" s="500"/>
      <c r="B140" s="500"/>
      <c r="C140" s="500"/>
      <c r="D140" s="500"/>
      <c r="E140" s="500"/>
      <c r="F140" s="500"/>
      <c r="G140" s="500"/>
      <c r="H140" s="500"/>
      <c r="I140" s="500"/>
      <c r="J140" s="500"/>
      <c r="K140" s="500"/>
      <c r="L140" s="500"/>
      <c r="M140" s="500"/>
      <c r="N140" s="500"/>
      <c r="O140" s="500"/>
      <c r="P140" s="500"/>
      <c r="Q140" s="500"/>
      <c r="R140" s="500"/>
      <c r="S140" s="500"/>
      <c r="T140" s="500"/>
      <c r="U140" s="500"/>
      <c r="V140" s="500"/>
      <c r="W140" s="500"/>
      <c r="X140" s="500"/>
      <c r="Y140" s="500"/>
      <c r="Z140" s="500"/>
    </row>
    <row r="141" spans="1:26" ht="15.75">
      <c r="A141" s="500"/>
      <c r="B141" s="500"/>
      <c r="C141" s="500"/>
      <c r="D141" s="500"/>
      <c r="E141" s="500"/>
      <c r="F141" s="500"/>
      <c r="G141" s="500"/>
      <c r="H141" s="500"/>
      <c r="I141" s="500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  <c r="Z141" s="500"/>
    </row>
    <row r="142" spans="1:26" ht="15.75">
      <c r="A142" s="500"/>
      <c r="B142" s="500"/>
      <c r="C142" s="500"/>
      <c r="D142" s="500"/>
      <c r="E142" s="500"/>
      <c r="F142" s="500"/>
      <c r="G142" s="500"/>
      <c r="H142" s="500"/>
      <c r="I142" s="500"/>
      <c r="J142" s="500"/>
      <c r="K142" s="500"/>
      <c r="L142" s="500"/>
      <c r="M142" s="500"/>
      <c r="N142" s="500"/>
      <c r="O142" s="500"/>
      <c r="P142" s="500"/>
      <c r="Q142" s="500"/>
      <c r="R142" s="500"/>
      <c r="S142" s="500"/>
      <c r="T142" s="500"/>
      <c r="U142" s="500"/>
      <c r="V142" s="500"/>
      <c r="W142" s="500"/>
      <c r="X142" s="500"/>
      <c r="Y142" s="500"/>
      <c r="Z142" s="500"/>
    </row>
    <row r="143" spans="1:26" ht="15.75">
      <c r="A143" s="500"/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  <c r="M143" s="500"/>
      <c r="N143" s="500"/>
      <c r="O143" s="500"/>
      <c r="P143" s="500"/>
      <c r="Q143" s="500"/>
      <c r="R143" s="500"/>
      <c r="S143" s="500"/>
      <c r="T143" s="500"/>
      <c r="U143" s="500"/>
      <c r="V143" s="500"/>
      <c r="W143" s="500"/>
      <c r="X143" s="500"/>
      <c r="Y143" s="500"/>
      <c r="Z143" s="500"/>
    </row>
    <row r="144" spans="1:26" ht="15.75">
      <c r="A144" s="500"/>
      <c r="B144" s="500"/>
      <c r="C144" s="500"/>
      <c r="D144" s="500"/>
      <c r="E144" s="500"/>
      <c r="F144" s="500"/>
      <c r="G144" s="500"/>
      <c r="H144" s="500"/>
      <c r="I144" s="500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  <c r="Z144" s="500"/>
    </row>
    <row r="145" spans="1:26" ht="15.75">
      <c r="A145" s="500"/>
      <c r="B145" s="500"/>
      <c r="C145" s="500"/>
      <c r="D145" s="500"/>
      <c r="E145" s="500"/>
      <c r="F145" s="500"/>
      <c r="G145" s="500"/>
      <c r="H145" s="500"/>
      <c r="I145" s="500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  <c r="Z145" s="500"/>
    </row>
    <row r="146" spans="1:26" ht="15.75">
      <c r="A146" s="500"/>
      <c r="B146" s="500"/>
      <c r="C146" s="500"/>
      <c r="D146" s="500"/>
      <c r="E146" s="500"/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  <c r="Z146" s="500"/>
    </row>
    <row r="147" spans="1:26" ht="15.75">
      <c r="A147" s="500"/>
      <c r="B147" s="500"/>
      <c r="C147" s="500"/>
      <c r="D147" s="500"/>
      <c r="E147" s="500"/>
      <c r="F147" s="500"/>
      <c r="G147" s="500"/>
      <c r="H147" s="500"/>
      <c r="I147" s="500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  <c r="Z147" s="500"/>
    </row>
    <row r="148" spans="1:26" ht="15.75">
      <c r="A148" s="500"/>
      <c r="B148" s="500"/>
      <c r="C148" s="500"/>
      <c r="D148" s="500"/>
      <c r="E148" s="500"/>
      <c r="F148" s="500"/>
      <c r="G148" s="500"/>
      <c r="H148" s="500"/>
      <c r="I148" s="500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  <c r="Z148" s="500"/>
    </row>
    <row r="149" spans="1:26" ht="15.75">
      <c r="A149" s="500"/>
      <c r="B149" s="500"/>
      <c r="C149" s="500"/>
      <c r="D149" s="500"/>
      <c r="E149" s="500"/>
      <c r="F149" s="500"/>
      <c r="G149" s="500"/>
      <c r="H149" s="500"/>
      <c r="I149" s="500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  <c r="Z149" s="500"/>
    </row>
    <row r="150" spans="1:26" ht="15.75">
      <c r="A150" s="500"/>
      <c r="B150" s="500"/>
      <c r="C150" s="500"/>
      <c r="D150" s="500"/>
      <c r="E150" s="500"/>
      <c r="F150" s="500"/>
      <c r="G150" s="500"/>
      <c r="H150" s="500"/>
      <c r="I150" s="500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  <c r="Z150" s="500"/>
    </row>
    <row r="151" spans="1:26" ht="15.75">
      <c r="A151" s="500"/>
      <c r="B151" s="500"/>
      <c r="C151" s="500"/>
      <c r="D151" s="500"/>
      <c r="E151" s="500"/>
      <c r="F151" s="500"/>
      <c r="G151" s="500"/>
      <c r="H151" s="500"/>
      <c r="I151" s="500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  <c r="Z151" s="500"/>
    </row>
    <row r="152" spans="1:26" ht="15.75">
      <c r="A152" s="500"/>
      <c r="B152" s="500"/>
      <c r="C152" s="500"/>
      <c r="D152" s="500"/>
      <c r="E152" s="500"/>
      <c r="F152" s="500"/>
      <c r="G152" s="500"/>
      <c r="H152" s="500"/>
      <c r="I152" s="500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  <c r="Z152" s="500"/>
    </row>
    <row r="153" spans="1:26" ht="15.75">
      <c r="A153" s="500"/>
      <c r="B153" s="500"/>
      <c r="C153" s="500"/>
      <c r="D153" s="500"/>
      <c r="E153" s="500"/>
      <c r="F153" s="500"/>
      <c r="G153" s="500"/>
      <c r="H153" s="500"/>
      <c r="I153" s="500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  <c r="Z153" s="500"/>
    </row>
    <row r="154" spans="1:26" ht="15.75">
      <c r="A154" s="500"/>
      <c r="B154" s="500"/>
      <c r="C154" s="500"/>
      <c r="D154" s="500"/>
      <c r="E154" s="500"/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  <c r="Z154" s="500"/>
    </row>
    <row r="155" spans="1:26" ht="15.75">
      <c r="A155" s="500"/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  <c r="Z155" s="500"/>
    </row>
    <row r="156" spans="1:26" ht="15.75">
      <c r="A156" s="500"/>
      <c r="B156" s="500"/>
      <c r="C156" s="500"/>
      <c r="D156" s="500"/>
      <c r="E156" s="500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  <c r="Z156" s="500"/>
    </row>
    <row r="157" spans="1:26" ht="15.75">
      <c r="A157" s="500"/>
      <c r="B157" s="500"/>
      <c r="C157" s="500"/>
      <c r="D157" s="500"/>
      <c r="E157" s="500"/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</row>
    <row r="158" spans="1:26" ht="15.75">
      <c r="A158" s="500"/>
      <c r="B158" s="500"/>
      <c r="C158" s="500"/>
      <c r="D158" s="500"/>
      <c r="E158" s="500"/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  <c r="Z158" s="500"/>
    </row>
    <row r="159" spans="1:26" ht="15.75">
      <c r="A159" s="500"/>
      <c r="B159" s="500"/>
      <c r="C159" s="500"/>
      <c r="D159" s="500"/>
      <c r="E159" s="500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  <c r="Z159" s="500"/>
    </row>
    <row r="160" spans="1:26" ht="15.75">
      <c r="A160" s="500"/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  <c r="Z160" s="500"/>
    </row>
    <row r="161" spans="1:26" ht="15.75">
      <c r="A161" s="500"/>
      <c r="B161" s="500"/>
      <c r="C161" s="500"/>
      <c r="D161" s="500"/>
      <c r="E161" s="500"/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  <c r="Z161" s="500"/>
    </row>
    <row r="162" spans="1:26" ht="15.75">
      <c r="A162" s="500"/>
      <c r="B162" s="500"/>
      <c r="C162" s="500"/>
      <c r="D162" s="500"/>
      <c r="E162" s="500"/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  <c r="Z162" s="500"/>
    </row>
    <row r="163" spans="1:26" ht="15.75">
      <c r="A163" s="500"/>
      <c r="B163" s="500"/>
      <c r="C163" s="500"/>
      <c r="D163" s="500"/>
      <c r="E163" s="500"/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  <c r="Z163" s="500"/>
    </row>
    <row r="164" spans="1:26" ht="15.75">
      <c r="A164" s="500"/>
      <c r="B164" s="500"/>
      <c r="C164" s="500"/>
      <c r="D164" s="500"/>
      <c r="E164" s="500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  <c r="Z164" s="500"/>
    </row>
    <row r="165" spans="1:26" ht="15.75">
      <c r="A165" s="500"/>
      <c r="B165" s="500"/>
      <c r="C165" s="500"/>
      <c r="D165" s="500"/>
      <c r="E165" s="500"/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  <c r="Z165" s="500"/>
    </row>
    <row r="166" spans="1:26" ht="15.75">
      <c r="A166" s="500"/>
      <c r="B166" s="500"/>
      <c r="C166" s="500"/>
      <c r="D166" s="500"/>
      <c r="E166" s="500"/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  <c r="Z166" s="500"/>
    </row>
    <row r="167" spans="1:26" ht="15.75">
      <c r="A167" s="500"/>
      <c r="B167" s="500"/>
      <c r="C167" s="500"/>
      <c r="D167" s="500"/>
      <c r="E167" s="500"/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  <c r="Z167" s="500"/>
    </row>
    <row r="168" spans="1:26" ht="15.75">
      <c r="A168" s="500"/>
      <c r="B168" s="500"/>
      <c r="C168" s="500"/>
      <c r="D168" s="500"/>
      <c r="E168" s="500"/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  <c r="Z168" s="500"/>
    </row>
    <row r="169" spans="1:26" ht="15.75">
      <c r="A169" s="500"/>
      <c r="B169" s="500"/>
      <c r="C169" s="500"/>
      <c r="D169" s="500"/>
      <c r="E169" s="500"/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  <c r="Z169" s="500"/>
    </row>
    <row r="170" spans="1:26" ht="15.75">
      <c r="A170" s="500"/>
      <c r="B170" s="500"/>
      <c r="C170" s="500"/>
      <c r="D170" s="500"/>
      <c r="E170" s="500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  <c r="Z170" s="500"/>
    </row>
    <row r="171" spans="1:26" ht="15.75">
      <c r="A171" s="500"/>
      <c r="B171" s="500"/>
      <c r="C171" s="500"/>
      <c r="D171" s="500"/>
      <c r="E171" s="500"/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  <c r="Z171" s="500"/>
    </row>
    <row r="172" spans="1:26" ht="15.75">
      <c r="A172" s="500"/>
      <c r="B172" s="500"/>
      <c r="C172" s="500"/>
      <c r="D172" s="500"/>
      <c r="E172" s="500"/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  <c r="Z172" s="500"/>
    </row>
    <row r="173" spans="1:26" ht="15.75">
      <c r="A173" s="500"/>
      <c r="B173" s="500"/>
      <c r="C173" s="500"/>
      <c r="D173" s="500"/>
      <c r="E173" s="500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  <c r="Z173" s="500"/>
    </row>
    <row r="174" spans="1:26" ht="15.75">
      <c r="A174" s="500"/>
      <c r="B174" s="500"/>
      <c r="C174" s="500"/>
      <c r="D174" s="500"/>
      <c r="E174" s="500"/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  <c r="Z174" s="500"/>
    </row>
    <row r="175" spans="1:26" ht="15.75">
      <c r="A175" s="500"/>
      <c r="B175" s="500"/>
      <c r="C175" s="500"/>
      <c r="D175" s="500"/>
      <c r="E175" s="500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  <c r="Z175" s="500"/>
    </row>
    <row r="176" spans="1:26" ht="15.75">
      <c r="A176" s="500"/>
      <c r="B176" s="500"/>
      <c r="C176" s="500"/>
      <c r="D176" s="500"/>
      <c r="E176" s="500"/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  <c r="Z176" s="500"/>
    </row>
    <row r="177" spans="1:26" ht="15.75">
      <c r="A177" s="500"/>
      <c r="B177" s="500"/>
      <c r="C177" s="500"/>
      <c r="D177" s="500"/>
      <c r="E177" s="500"/>
      <c r="F177" s="500"/>
      <c r="G177" s="500"/>
      <c r="H177" s="500"/>
      <c r="I177" s="500"/>
      <c r="J177" s="500"/>
      <c r="K177" s="500"/>
      <c r="L177" s="500"/>
      <c r="M177" s="500"/>
      <c r="N177" s="500"/>
      <c r="O177" s="500"/>
      <c r="P177" s="500"/>
      <c r="Q177" s="500"/>
      <c r="R177" s="500"/>
      <c r="S177" s="500"/>
      <c r="T177" s="500"/>
      <c r="U177" s="500"/>
      <c r="V177" s="500"/>
      <c r="W177" s="500"/>
      <c r="X177" s="500"/>
      <c r="Y177" s="500"/>
      <c r="Z177" s="500"/>
    </row>
    <row r="178" spans="1:26" ht="15.75">
      <c r="A178" s="500"/>
      <c r="B178" s="500"/>
      <c r="C178" s="500"/>
      <c r="D178" s="500"/>
      <c r="E178" s="500"/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  <c r="Z178" s="500"/>
    </row>
    <row r="179" spans="1:26" ht="15.75">
      <c r="A179" s="500"/>
      <c r="B179" s="500"/>
      <c r="C179" s="500"/>
      <c r="D179" s="500"/>
      <c r="E179" s="500"/>
      <c r="F179" s="500"/>
      <c r="G179" s="500"/>
      <c r="H179" s="500"/>
      <c r="I179" s="500"/>
      <c r="J179" s="500"/>
      <c r="K179" s="500"/>
      <c r="L179" s="500"/>
      <c r="M179" s="500"/>
      <c r="N179" s="500"/>
      <c r="O179" s="500"/>
      <c r="P179" s="500"/>
      <c r="Q179" s="500"/>
      <c r="R179" s="500"/>
      <c r="S179" s="500"/>
      <c r="T179" s="500"/>
      <c r="U179" s="500"/>
      <c r="V179" s="500"/>
      <c r="W179" s="500"/>
      <c r="X179" s="500"/>
      <c r="Y179" s="500"/>
      <c r="Z179" s="500"/>
    </row>
    <row r="180" spans="1:26" ht="15.75">
      <c r="A180" s="500"/>
      <c r="B180" s="500"/>
      <c r="C180" s="500"/>
      <c r="D180" s="500"/>
      <c r="E180" s="500"/>
      <c r="F180" s="500"/>
      <c r="G180" s="500"/>
      <c r="H180" s="500"/>
      <c r="I180" s="500"/>
      <c r="J180" s="500"/>
      <c r="K180" s="500"/>
      <c r="L180" s="500"/>
      <c r="M180" s="500"/>
      <c r="N180" s="500"/>
      <c r="O180" s="500"/>
      <c r="P180" s="500"/>
      <c r="Q180" s="500"/>
      <c r="R180" s="500"/>
      <c r="S180" s="500"/>
      <c r="T180" s="500"/>
      <c r="U180" s="500"/>
      <c r="V180" s="500"/>
      <c r="W180" s="500"/>
      <c r="X180" s="500"/>
      <c r="Y180" s="500"/>
      <c r="Z180" s="500"/>
    </row>
    <row r="181" spans="1:26" ht="15.75">
      <c r="A181" s="500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500"/>
    </row>
    <row r="182" spans="1:26" ht="15.75">
      <c r="A182" s="500"/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500"/>
    </row>
    <row r="183" spans="1:26" ht="15.75">
      <c r="A183" s="500"/>
      <c r="B183" s="500"/>
      <c r="C183" s="500"/>
      <c r="D183" s="500"/>
      <c r="E183" s="500"/>
      <c r="F183" s="500"/>
      <c r="G183" s="500"/>
      <c r="H183" s="500"/>
      <c r="I183" s="500"/>
      <c r="J183" s="500"/>
      <c r="K183" s="500"/>
      <c r="L183" s="500"/>
      <c r="M183" s="500"/>
      <c r="N183" s="500"/>
      <c r="O183" s="500"/>
      <c r="P183" s="500"/>
      <c r="Q183" s="500"/>
      <c r="R183" s="500"/>
      <c r="S183" s="500"/>
      <c r="T183" s="500"/>
      <c r="U183" s="500"/>
      <c r="V183" s="500"/>
      <c r="W183" s="500"/>
      <c r="X183" s="500"/>
      <c r="Y183" s="500"/>
      <c r="Z183" s="500"/>
    </row>
    <row r="184" spans="1:26" ht="15.75">
      <c r="A184" s="500"/>
      <c r="B184" s="500"/>
      <c r="C184" s="500"/>
      <c r="D184" s="500"/>
      <c r="E184" s="500"/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</row>
    <row r="185" spans="1:26" ht="15.75">
      <c r="A185" s="500"/>
      <c r="B185" s="500"/>
      <c r="C185" s="500"/>
      <c r="D185" s="500"/>
      <c r="E185" s="500"/>
      <c r="F185" s="500"/>
      <c r="G185" s="500"/>
      <c r="H185" s="500"/>
      <c r="I185" s="500"/>
      <c r="J185" s="500"/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  <c r="U185" s="500"/>
      <c r="V185" s="500"/>
      <c r="W185" s="500"/>
      <c r="X185" s="500"/>
      <c r="Y185" s="500"/>
      <c r="Z185" s="500"/>
    </row>
    <row r="186" spans="1:26" ht="15.75">
      <c r="A186" s="500"/>
      <c r="B186" s="500"/>
      <c r="C186" s="500"/>
      <c r="D186" s="500"/>
      <c r="E186" s="500"/>
      <c r="F186" s="500"/>
      <c r="G186" s="500"/>
      <c r="H186" s="500"/>
      <c r="I186" s="500"/>
      <c r="J186" s="500"/>
      <c r="K186" s="500"/>
      <c r="L186" s="500"/>
      <c r="M186" s="500"/>
      <c r="N186" s="500"/>
      <c r="O186" s="500"/>
      <c r="P186" s="500"/>
      <c r="Q186" s="500"/>
      <c r="R186" s="500"/>
      <c r="S186" s="500"/>
      <c r="T186" s="500"/>
      <c r="U186" s="500"/>
      <c r="V186" s="500"/>
      <c r="W186" s="500"/>
      <c r="X186" s="500"/>
      <c r="Y186" s="500"/>
      <c r="Z186" s="500"/>
    </row>
    <row r="187" spans="1:26" ht="15.75">
      <c r="A187" s="500"/>
      <c r="B187" s="500"/>
      <c r="C187" s="500"/>
      <c r="D187" s="500"/>
      <c r="E187" s="500"/>
      <c r="F187" s="500"/>
      <c r="G187" s="500"/>
      <c r="H187" s="500"/>
      <c r="I187" s="500"/>
      <c r="J187" s="500"/>
      <c r="K187" s="500"/>
      <c r="L187" s="500"/>
      <c r="M187" s="500"/>
      <c r="N187" s="500"/>
      <c r="O187" s="500"/>
      <c r="P187" s="500"/>
      <c r="Q187" s="500"/>
      <c r="R187" s="500"/>
      <c r="S187" s="500"/>
      <c r="T187" s="500"/>
      <c r="U187" s="500"/>
      <c r="V187" s="500"/>
      <c r="W187" s="500"/>
      <c r="X187" s="500"/>
      <c r="Y187" s="500"/>
      <c r="Z187" s="500"/>
    </row>
    <row r="188" spans="1:26" ht="15.75">
      <c r="A188" s="500"/>
      <c r="B188" s="500"/>
      <c r="C188" s="500"/>
      <c r="D188" s="500"/>
      <c r="E188" s="500"/>
      <c r="F188" s="500"/>
      <c r="G188" s="500"/>
      <c r="H188" s="500"/>
      <c r="I188" s="500"/>
      <c r="J188" s="500"/>
      <c r="K188" s="500"/>
      <c r="L188" s="500"/>
      <c r="M188" s="500"/>
      <c r="N188" s="500"/>
      <c r="O188" s="500"/>
      <c r="P188" s="500"/>
      <c r="Q188" s="500"/>
      <c r="R188" s="500"/>
      <c r="S188" s="500"/>
      <c r="T188" s="500"/>
      <c r="U188" s="500"/>
      <c r="V188" s="500"/>
      <c r="W188" s="500"/>
      <c r="X188" s="500"/>
      <c r="Y188" s="500"/>
      <c r="Z188" s="500"/>
    </row>
    <row r="189" spans="1:26" ht="15.75">
      <c r="A189" s="500"/>
      <c r="B189" s="500"/>
      <c r="C189" s="500"/>
      <c r="D189" s="500"/>
      <c r="E189" s="500"/>
      <c r="F189" s="500"/>
      <c r="G189" s="500"/>
      <c r="H189" s="500"/>
      <c r="I189" s="500"/>
      <c r="J189" s="500"/>
      <c r="K189" s="500"/>
      <c r="L189" s="500"/>
      <c r="M189" s="500"/>
      <c r="N189" s="500"/>
      <c r="O189" s="500"/>
      <c r="P189" s="500"/>
      <c r="Q189" s="500"/>
      <c r="R189" s="500"/>
      <c r="S189" s="500"/>
      <c r="T189" s="500"/>
      <c r="U189" s="500"/>
      <c r="V189" s="500"/>
      <c r="W189" s="500"/>
      <c r="X189" s="500"/>
      <c r="Y189" s="500"/>
      <c r="Z189" s="500"/>
    </row>
    <row r="190" spans="1:26" ht="15.75">
      <c r="A190" s="500"/>
      <c r="B190" s="500"/>
      <c r="C190" s="500"/>
      <c r="D190" s="500"/>
      <c r="E190" s="500"/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  <c r="Z190" s="500"/>
    </row>
    <row r="191" spans="1:26" ht="15.75">
      <c r="A191" s="500"/>
      <c r="B191" s="500"/>
      <c r="C191" s="500"/>
      <c r="D191" s="500"/>
      <c r="E191" s="500"/>
      <c r="F191" s="500"/>
      <c r="G191" s="500"/>
      <c r="H191" s="500"/>
      <c r="I191" s="500"/>
      <c r="J191" s="500"/>
      <c r="K191" s="500"/>
      <c r="L191" s="500"/>
      <c r="M191" s="500"/>
      <c r="N191" s="500"/>
      <c r="O191" s="500"/>
      <c r="P191" s="500"/>
      <c r="Q191" s="500"/>
      <c r="R191" s="500"/>
      <c r="S191" s="500"/>
      <c r="T191" s="500"/>
      <c r="U191" s="500"/>
      <c r="V191" s="500"/>
      <c r="W191" s="500"/>
      <c r="X191" s="500"/>
      <c r="Y191" s="500"/>
      <c r="Z191" s="500"/>
    </row>
    <row r="192" spans="1:26" ht="15.75">
      <c r="A192" s="500"/>
      <c r="B192" s="500"/>
      <c r="C192" s="500"/>
      <c r="D192" s="500"/>
      <c r="E192" s="500"/>
      <c r="F192" s="500"/>
      <c r="G192" s="500"/>
      <c r="H192" s="500"/>
      <c r="I192" s="500"/>
      <c r="J192" s="500"/>
      <c r="K192" s="500"/>
      <c r="L192" s="500"/>
      <c r="M192" s="500"/>
      <c r="N192" s="500"/>
      <c r="O192" s="500"/>
      <c r="P192" s="500"/>
      <c r="Q192" s="500"/>
      <c r="R192" s="500"/>
      <c r="S192" s="500"/>
      <c r="T192" s="500"/>
      <c r="U192" s="500"/>
      <c r="V192" s="500"/>
      <c r="W192" s="500"/>
      <c r="X192" s="500"/>
      <c r="Y192" s="500"/>
      <c r="Z192" s="500"/>
    </row>
    <row r="193" spans="1:26" ht="15.75">
      <c r="A193" s="500"/>
      <c r="B193" s="500"/>
      <c r="C193" s="500"/>
      <c r="D193" s="500"/>
      <c r="E193" s="500"/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  <c r="Z193" s="500"/>
    </row>
    <row r="194" spans="1:26" ht="15.75">
      <c r="A194" s="500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500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500"/>
    </row>
    <row r="195" spans="1:26" ht="15.75">
      <c r="A195" s="500"/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500"/>
    </row>
    <row r="196" spans="1:26" ht="15.75">
      <c r="A196" s="500"/>
      <c r="B196" s="500"/>
      <c r="C196" s="500"/>
      <c r="D196" s="500"/>
      <c r="E196" s="500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  <c r="Z196" s="500"/>
    </row>
    <row r="197" spans="1:26" ht="15.75">
      <c r="A197" s="500"/>
      <c r="B197" s="500"/>
      <c r="C197" s="500"/>
      <c r="D197" s="500"/>
      <c r="E197" s="500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  <c r="Z197" s="500"/>
    </row>
    <row r="198" spans="1:26" ht="15.75">
      <c r="A198" s="500"/>
      <c r="B198" s="500"/>
      <c r="C198" s="500"/>
      <c r="D198" s="500"/>
      <c r="E198" s="500"/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  <c r="Z198" s="500"/>
    </row>
    <row r="199" spans="1:26" ht="15.75">
      <c r="A199" s="500"/>
      <c r="B199" s="500"/>
      <c r="C199" s="500"/>
      <c r="D199" s="500"/>
      <c r="E199" s="500"/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  <c r="Z199" s="500"/>
    </row>
    <row r="200" spans="1:26" ht="15.75">
      <c r="A200" s="500"/>
      <c r="B200" s="500"/>
      <c r="C200" s="500"/>
      <c r="D200" s="500"/>
      <c r="E200" s="500"/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  <c r="Z200" s="500"/>
    </row>
    <row r="201" spans="1:26" ht="15.75">
      <c r="A201" s="500"/>
      <c r="B201" s="500"/>
      <c r="C201" s="500"/>
      <c r="D201" s="500"/>
      <c r="E201" s="500"/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  <c r="Z201" s="500"/>
    </row>
    <row r="202" spans="1:26" ht="15.75">
      <c r="A202" s="500"/>
      <c r="B202" s="500"/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  <c r="Z202" s="500"/>
    </row>
    <row r="203" spans="1:26" ht="15.75">
      <c r="A203" s="500"/>
      <c r="B203" s="500"/>
      <c r="C203" s="500"/>
      <c r="D203" s="500"/>
      <c r="E203" s="500"/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  <c r="Z203" s="500"/>
    </row>
    <row r="204" spans="1:26" ht="15.75">
      <c r="A204" s="500"/>
      <c r="B204" s="500"/>
      <c r="C204" s="500"/>
      <c r="D204" s="500"/>
      <c r="E204" s="500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  <c r="Z204" s="500"/>
    </row>
    <row r="205" spans="1:26" ht="15.75">
      <c r="A205" s="500"/>
      <c r="B205" s="500"/>
      <c r="C205" s="500"/>
      <c r="D205" s="500"/>
      <c r="E205" s="500"/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  <c r="Z205" s="500"/>
    </row>
    <row r="206" spans="1:26" ht="15.75">
      <c r="A206" s="500"/>
      <c r="B206" s="500"/>
      <c r="C206" s="500"/>
      <c r="D206" s="500"/>
      <c r="E206" s="500"/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  <c r="Z206" s="500"/>
    </row>
    <row r="207" spans="1:26" ht="15.75">
      <c r="A207" s="500"/>
      <c r="B207" s="500"/>
      <c r="C207" s="500"/>
      <c r="D207" s="500"/>
      <c r="E207" s="500"/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  <c r="Z207" s="500"/>
    </row>
    <row r="208" spans="1:26" ht="15.75">
      <c r="A208" s="500"/>
      <c r="B208" s="500"/>
      <c r="C208" s="500"/>
      <c r="D208" s="500"/>
      <c r="E208" s="500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  <c r="Z208" s="500"/>
    </row>
    <row r="209" spans="1:26" ht="15.75">
      <c r="A209" s="500"/>
      <c r="B209" s="500"/>
      <c r="C209" s="500"/>
      <c r="D209" s="500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  <c r="Z209" s="500"/>
    </row>
    <row r="210" spans="1:26" ht="15.75">
      <c r="A210" s="500"/>
      <c r="B210" s="500"/>
      <c r="C210" s="500"/>
      <c r="D210" s="500"/>
      <c r="E210" s="500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  <c r="Z210" s="500"/>
    </row>
    <row r="211" spans="1:26" ht="15.75">
      <c r="A211" s="500"/>
      <c r="B211" s="500"/>
      <c r="C211" s="500"/>
      <c r="D211" s="500"/>
      <c r="E211" s="500"/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  <c r="Z211" s="500"/>
    </row>
    <row r="212" spans="1:26" ht="15.75">
      <c r="A212" s="500"/>
      <c r="B212" s="500"/>
      <c r="C212" s="500"/>
      <c r="D212" s="500"/>
      <c r="E212" s="500"/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  <c r="Z212" s="500"/>
    </row>
    <row r="213" spans="1:26" ht="15.75">
      <c r="A213" s="500"/>
      <c r="B213" s="500"/>
      <c r="C213" s="500"/>
      <c r="D213" s="500"/>
      <c r="E213" s="500"/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  <c r="Z213" s="500"/>
    </row>
    <row r="214" spans="1:26" ht="15.75">
      <c r="A214" s="500"/>
      <c r="B214" s="500"/>
      <c r="C214" s="500"/>
      <c r="D214" s="500"/>
      <c r="E214" s="500"/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  <c r="Z214" s="500"/>
    </row>
    <row r="215" spans="1:26" ht="15.75">
      <c r="A215" s="500"/>
      <c r="B215" s="500"/>
      <c r="C215" s="500"/>
      <c r="D215" s="500"/>
      <c r="E215" s="500"/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  <c r="Z215" s="500"/>
    </row>
    <row r="216" spans="1:26" ht="15.75">
      <c r="A216" s="500"/>
      <c r="B216" s="500"/>
      <c r="C216" s="500"/>
      <c r="D216" s="500"/>
      <c r="E216" s="500"/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  <c r="Z216" s="500"/>
    </row>
    <row r="217" spans="1:26" ht="15.75">
      <c r="A217" s="500"/>
      <c r="B217" s="500"/>
      <c r="C217" s="500"/>
      <c r="D217" s="500"/>
      <c r="E217" s="500"/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  <c r="Z217" s="500"/>
    </row>
    <row r="218" spans="1:26" ht="15.75">
      <c r="A218" s="500"/>
      <c r="B218" s="500"/>
      <c r="C218" s="500"/>
      <c r="D218" s="500"/>
      <c r="E218" s="500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  <c r="Z218" s="500"/>
    </row>
    <row r="219" spans="1:26" ht="15.75">
      <c r="A219" s="500"/>
      <c r="B219" s="500"/>
      <c r="C219" s="500"/>
      <c r="D219" s="500"/>
      <c r="E219" s="500"/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  <c r="Z219" s="500"/>
    </row>
    <row r="220" spans="1:26" ht="15.75">
      <c r="A220" s="500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500"/>
    </row>
    <row r="221" spans="1:26" ht="15.75">
      <c r="A221" s="500"/>
      <c r="B221" s="500"/>
      <c r="C221" s="500"/>
      <c r="D221" s="500"/>
      <c r="E221" s="500"/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  <c r="Z221" s="500"/>
    </row>
    <row r="222" spans="1:26" ht="15.75">
      <c r="A222" s="500"/>
      <c r="B222" s="500"/>
      <c r="C222" s="500"/>
      <c r="D222" s="500"/>
      <c r="E222" s="500"/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  <c r="Z222" s="500"/>
    </row>
    <row r="223" spans="1:26" ht="15.75">
      <c r="A223" s="500"/>
      <c r="B223" s="500"/>
      <c r="C223" s="500"/>
      <c r="D223" s="500"/>
      <c r="E223" s="500"/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  <c r="Z223" s="500"/>
    </row>
    <row r="224" spans="1:26" ht="15.75">
      <c r="A224" s="500"/>
      <c r="B224" s="500"/>
      <c r="C224" s="500"/>
      <c r="D224" s="500"/>
      <c r="E224" s="500"/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  <c r="Z224" s="500"/>
    </row>
    <row r="225" spans="1:26" ht="15.75">
      <c r="A225" s="500"/>
      <c r="B225" s="500"/>
      <c r="C225" s="500"/>
      <c r="D225" s="500"/>
      <c r="E225" s="500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  <c r="Z225" s="500"/>
    </row>
    <row r="226" spans="1:26" ht="15.75">
      <c r="A226" s="500"/>
      <c r="B226" s="500"/>
      <c r="C226" s="500"/>
      <c r="D226" s="500"/>
      <c r="E226" s="500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  <c r="Z226" s="500"/>
    </row>
    <row r="227" spans="1:26" ht="15.75">
      <c r="A227" s="500"/>
      <c r="B227" s="500"/>
      <c r="C227" s="500"/>
      <c r="D227" s="500"/>
      <c r="E227" s="500"/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  <c r="Z227" s="500"/>
    </row>
    <row r="228" spans="1:26" ht="15.75">
      <c r="A228" s="500"/>
      <c r="B228" s="500"/>
      <c r="C228" s="500"/>
      <c r="D228" s="500"/>
      <c r="E228" s="500"/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  <c r="Z228" s="500"/>
    </row>
    <row r="229" spans="1:26" ht="15.75">
      <c r="A229" s="500"/>
      <c r="B229" s="500"/>
      <c r="C229" s="500"/>
      <c r="D229" s="500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  <c r="Z229" s="500"/>
    </row>
    <row r="230" spans="1:26" ht="15.75">
      <c r="A230" s="500"/>
      <c r="B230" s="500"/>
      <c r="C230" s="500"/>
      <c r="D230" s="500"/>
      <c r="E230" s="500"/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  <c r="Z230" s="500"/>
    </row>
    <row r="231" spans="1:26" ht="15.75">
      <c r="A231" s="500"/>
      <c r="B231" s="500"/>
      <c r="C231" s="500"/>
      <c r="D231" s="500"/>
      <c r="E231" s="500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  <c r="Z231" s="500"/>
    </row>
    <row r="232" spans="1:26" ht="15.75">
      <c r="A232" s="500"/>
      <c r="B232" s="500"/>
      <c r="C232" s="500"/>
      <c r="D232" s="500"/>
      <c r="E232" s="500"/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  <c r="Z232" s="500"/>
    </row>
    <row r="233" spans="1:26" ht="15.75">
      <c r="A233" s="500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500"/>
    </row>
    <row r="234" spans="1:26" ht="15.75">
      <c r="A234" s="500"/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500"/>
    </row>
    <row r="235" spans="1:26" ht="15.75">
      <c r="A235" s="500"/>
      <c r="B235" s="500"/>
      <c r="C235" s="500"/>
      <c r="D235" s="500"/>
      <c r="E235" s="500"/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  <c r="Z235" s="500"/>
    </row>
    <row r="236" spans="1:26" ht="15.75">
      <c r="A236" s="500"/>
      <c r="B236" s="500"/>
      <c r="C236" s="500"/>
      <c r="D236" s="500"/>
      <c r="E236" s="500"/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  <c r="Z236" s="500"/>
    </row>
    <row r="237" spans="1:26" ht="15.75">
      <c r="A237" s="500"/>
      <c r="B237" s="500"/>
      <c r="C237" s="500"/>
      <c r="D237" s="500"/>
      <c r="E237" s="500"/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  <c r="Z237" s="500"/>
    </row>
    <row r="238" spans="1:26" ht="15.75">
      <c r="A238" s="500"/>
      <c r="B238" s="500"/>
      <c r="C238" s="500"/>
      <c r="D238" s="500"/>
      <c r="E238" s="500"/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  <c r="Z238" s="500"/>
    </row>
    <row r="239" spans="1:26" ht="15.75">
      <c r="A239" s="500"/>
      <c r="B239" s="500"/>
      <c r="C239" s="500"/>
      <c r="D239" s="500"/>
      <c r="E239" s="500"/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  <c r="Z239" s="500"/>
    </row>
    <row r="240" spans="1:26" ht="15.75">
      <c r="A240" s="500"/>
      <c r="B240" s="500"/>
      <c r="C240" s="500"/>
      <c r="D240" s="500"/>
      <c r="E240" s="500"/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  <c r="Z240" s="500"/>
    </row>
    <row r="241" spans="1:26" ht="15.75">
      <c r="A241" s="500"/>
      <c r="B241" s="500"/>
      <c r="C241" s="500"/>
      <c r="D241" s="500"/>
      <c r="E241" s="500"/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  <c r="Z241" s="500"/>
    </row>
    <row r="242" spans="1:26" ht="15.75">
      <c r="A242" s="500"/>
      <c r="B242" s="500"/>
      <c r="C242" s="500"/>
      <c r="D242" s="500"/>
      <c r="E242" s="500"/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  <c r="Z242" s="500"/>
    </row>
    <row r="243" spans="1:26" ht="15.75">
      <c r="A243" s="500"/>
      <c r="B243" s="500"/>
      <c r="C243" s="500"/>
      <c r="D243" s="500"/>
      <c r="E243" s="500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  <c r="Z243" s="500"/>
    </row>
    <row r="244" spans="1:26" ht="15.75">
      <c r="A244" s="500"/>
      <c r="B244" s="500"/>
      <c r="C244" s="500"/>
      <c r="D244" s="500"/>
      <c r="E244" s="500"/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  <c r="Z244" s="500"/>
    </row>
    <row r="245" spans="1:26" ht="15.75">
      <c r="A245" s="500"/>
      <c r="B245" s="500"/>
      <c r="C245" s="500"/>
      <c r="D245" s="500"/>
      <c r="E245" s="500"/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  <c r="Z245" s="500"/>
    </row>
    <row r="246" spans="1:26" ht="15.75">
      <c r="A246" s="500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500"/>
    </row>
    <row r="247" spans="1:26" ht="15.75">
      <c r="A247" s="500"/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500"/>
    </row>
    <row r="248" spans="1:26" ht="15.75">
      <c r="A248" s="500"/>
      <c r="B248" s="500"/>
      <c r="C248" s="500"/>
      <c r="D248" s="500"/>
      <c r="E248" s="500"/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  <c r="Z248" s="500"/>
    </row>
    <row r="249" spans="1:26" ht="15.75">
      <c r="A249" s="500"/>
      <c r="B249" s="500"/>
      <c r="C249" s="500"/>
      <c r="D249" s="500"/>
      <c r="E249" s="500"/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  <c r="Z249" s="500"/>
    </row>
    <row r="250" spans="1:26" ht="15.75">
      <c r="A250" s="500"/>
      <c r="B250" s="500"/>
      <c r="C250" s="500"/>
      <c r="D250" s="500"/>
      <c r="E250" s="500"/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  <c r="Z250" s="500"/>
    </row>
    <row r="251" spans="1:26" ht="15.75">
      <c r="A251" s="500"/>
      <c r="B251" s="500"/>
      <c r="C251" s="500"/>
      <c r="D251" s="500"/>
      <c r="E251" s="500"/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  <c r="Z251" s="500"/>
    </row>
    <row r="252" spans="1:26" ht="15.75">
      <c r="A252" s="500"/>
      <c r="B252" s="500"/>
      <c r="C252" s="500"/>
      <c r="D252" s="500"/>
      <c r="E252" s="500"/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  <c r="Z252" s="500"/>
    </row>
    <row r="253" spans="1:26" ht="15.75">
      <c r="A253" s="500"/>
      <c r="B253" s="500"/>
      <c r="C253" s="500"/>
      <c r="D253" s="500"/>
      <c r="E253" s="500"/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  <c r="Z253" s="500"/>
    </row>
    <row r="254" spans="1:26" ht="15.75">
      <c r="A254" s="500"/>
      <c r="B254" s="500"/>
      <c r="C254" s="500"/>
      <c r="D254" s="500"/>
      <c r="E254" s="500"/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  <c r="Z254" s="500"/>
    </row>
    <row r="255" spans="1:26" ht="15.75">
      <c r="A255" s="500"/>
      <c r="B255" s="500"/>
      <c r="C255" s="500"/>
      <c r="D255" s="500"/>
      <c r="E255" s="500"/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  <c r="Z255" s="500"/>
    </row>
    <row r="256" spans="1:26" ht="15.75">
      <c r="A256" s="500"/>
      <c r="B256" s="500"/>
      <c r="C256" s="500"/>
      <c r="D256" s="500"/>
      <c r="E256" s="500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  <c r="Z256" s="500"/>
    </row>
    <row r="257" spans="1:26" ht="15.75">
      <c r="A257" s="500"/>
      <c r="B257" s="500"/>
      <c r="C257" s="500"/>
      <c r="D257" s="500"/>
      <c r="E257" s="500"/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  <c r="Z257" s="500"/>
    </row>
    <row r="258" spans="1:26" ht="15.75">
      <c r="A258" s="500"/>
      <c r="B258" s="500"/>
      <c r="C258" s="500"/>
      <c r="D258" s="500"/>
      <c r="E258" s="500"/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  <c r="Z258" s="500"/>
    </row>
    <row r="259" spans="1:26" ht="15.75">
      <c r="A259" s="500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500"/>
    </row>
    <row r="260" spans="1:26" ht="15.75">
      <c r="A260" s="500"/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500"/>
    </row>
    <row r="261" spans="1:26" ht="15.75">
      <c r="A261" s="500"/>
      <c r="B261" s="500"/>
      <c r="C261" s="500"/>
      <c r="D261" s="500"/>
      <c r="E261" s="500"/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  <c r="Z261" s="500"/>
    </row>
    <row r="262" spans="1:26" ht="15.75">
      <c r="A262" s="500"/>
      <c r="B262" s="500"/>
      <c r="C262" s="500"/>
      <c r="D262" s="500"/>
      <c r="E262" s="500"/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  <c r="Z262" s="500"/>
    </row>
    <row r="263" spans="1:26" ht="15.75">
      <c r="A263" s="500"/>
      <c r="B263" s="500"/>
      <c r="C263" s="500"/>
      <c r="D263" s="500"/>
      <c r="E263" s="500"/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  <c r="Z263" s="500"/>
    </row>
    <row r="264" spans="1:26" ht="15.75">
      <c r="A264" s="500"/>
      <c r="B264" s="500"/>
      <c r="C264" s="500"/>
      <c r="D264" s="500"/>
      <c r="E264" s="500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  <c r="Z264" s="500"/>
    </row>
    <row r="265" spans="1:26" ht="15.75">
      <c r="A265" s="500"/>
      <c r="B265" s="500"/>
      <c r="C265" s="500"/>
      <c r="D265" s="500"/>
      <c r="E265" s="500"/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  <c r="Z265" s="500"/>
    </row>
    <row r="266" spans="1:26" ht="15.75">
      <c r="A266" s="500"/>
      <c r="B266" s="500"/>
      <c r="C266" s="500"/>
      <c r="D266" s="500"/>
      <c r="E266" s="500"/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  <c r="Z266" s="500"/>
    </row>
    <row r="267" spans="1:26" ht="15.75">
      <c r="A267" s="500"/>
      <c r="B267" s="500"/>
      <c r="C267" s="500"/>
      <c r="D267" s="500"/>
      <c r="E267" s="500"/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  <c r="Z267" s="500"/>
    </row>
    <row r="268" spans="1:26" ht="15.75">
      <c r="A268" s="500"/>
      <c r="B268" s="500"/>
      <c r="C268" s="500"/>
      <c r="D268" s="500"/>
      <c r="E268" s="500"/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  <c r="Z268" s="500"/>
    </row>
    <row r="269" spans="1:26" ht="15.75">
      <c r="A269" s="500"/>
      <c r="B269" s="500"/>
      <c r="C269" s="500"/>
      <c r="D269" s="500"/>
      <c r="E269" s="500"/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  <c r="Z269" s="500"/>
    </row>
    <row r="270" spans="1:26" ht="15.75">
      <c r="A270" s="500"/>
      <c r="B270" s="500"/>
      <c r="C270" s="500"/>
      <c r="D270" s="500"/>
      <c r="E270" s="500"/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  <c r="Z270" s="500"/>
    </row>
    <row r="271" spans="1:26" ht="15.75">
      <c r="A271" s="500"/>
      <c r="B271" s="500"/>
      <c r="C271" s="500"/>
      <c r="D271" s="500"/>
      <c r="E271" s="500"/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  <c r="Z271" s="500"/>
    </row>
    <row r="272" spans="1:26" ht="15.75">
      <c r="A272" s="500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500"/>
    </row>
    <row r="273" spans="1:26" ht="15.75">
      <c r="A273" s="500"/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500"/>
    </row>
    <row r="274" spans="1:26" ht="15.75">
      <c r="A274" s="500"/>
      <c r="B274" s="500"/>
      <c r="C274" s="500"/>
      <c r="D274" s="500"/>
      <c r="E274" s="500"/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  <c r="Z274" s="500"/>
    </row>
    <row r="275" spans="1:26" ht="15.75">
      <c r="A275" s="500"/>
      <c r="B275" s="500"/>
      <c r="C275" s="500"/>
      <c r="D275" s="500"/>
      <c r="E275" s="500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  <c r="Z275" s="500"/>
    </row>
    <row r="276" spans="1:26" ht="15.75">
      <c r="A276" s="500"/>
      <c r="B276" s="500"/>
      <c r="C276" s="500"/>
      <c r="D276" s="500"/>
      <c r="E276" s="500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  <c r="Z276" s="500"/>
    </row>
    <row r="277" spans="1:26" ht="15.75">
      <c r="A277" s="500"/>
      <c r="B277" s="500"/>
      <c r="C277" s="500"/>
      <c r="D277" s="500"/>
      <c r="E277" s="500"/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  <c r="Z277" s="500"/>
    </row>
    <row r="278" spans="1:26" ht="15.75">
      <c r="A278" s="500"/>
      <c r="B278" s="500"/>
      <c r="C278" s="500"/>
      <c r="D278" s="500"/>
      <c r="E278" s="500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  <c r="Z278" s="500"/>
    </row>
    <row r="279" spans="1:26" ht="15.75">
      <c r="A279" s="500"/>
      <c r="B279" s="500"/>
      <c r="C279" s="500"/>
      <c r="D279" s="500"/>
      <c r="E279" s="500"/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  <c r="Z279" s="500"/>
    </row>
    <row r="280" spans="1:26" ht="15.75">
      <c r="A280" s="500"/>
      <c r="B280" s="500"/>
      <c r="C280" s="500"/>
      <c r="D280" s="500"/>
      <c r="E280" s="500"/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  <c r="Z280" s="500"/>
    </row>
    <row r="281" spans="1:26" ht="15.75">
      <c r="A281" s="500"/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  <c r="Z281" s="500"/>
    </row>
    <row r="282" spans="1:26" ht="15.75">
      <c r="A282" s="500"/>
      <c r="B282" s="500"/>
      <c r="C282" s="500"/>
      <c r="D282" s="500"/>
      <c r="E282" s="500"/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  <c r="Z282" s="500"/>
    </row>
    <row r="283" spans="1:26" ht="15.75">
      <c r="A283" s="500"/>
      <c r="B283" s="500"/>
      <c r="C283" s="500"/>
      <c r="D283" s="500"/>
      <c r="E283" s="500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  <c r="Z283" s="500"/>
    </row>
    <row r="284" spans="1:26" ht="15.75">
      <c r="A284" s="500"/>
      <c r="B284" s="500"/>
      <c r="C284" s="500"/>
      <c r="D284" s="500"/>
      <c r="E284" s="500"/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  <c r="Z284" s="500"/>
    </row>
    <row r="285" spans="1:26" ht="15.75">
      <c r="A285" s="500"/>
      <c r="B285" s="500"/>
      <c r="C285" s="500"/>
      <c r="D285" s="500"/>
      <c r="E285" s="500"/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  <c r="Z285" s="500"/>
    </row>
    <row r="286" spans="1:26" ht="15.75">
      <c r="A286" s="500"/>
      <c r="B286" s="500"/>
      <c r="C286" s="500"/>
      <c r="D286" s="500"/>
      <c r="E286" s="500"/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  <c r="Z286" s="500"/>
    </row>
    <row r="287" spans="1:26" ht="15.75">
      <c r="A287" s="500"/>
      <c r="B287" s="500"/>
      <c r="C287" s="500"/>
      <c r="D287" s="500"/>
      <c r="E287" s="500"/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</row>
    <row r="288" spans="1:26" ht="15.75">
      <c r="A288" s="500"/>
      <c r="B288" s="500"/>
      <c r="C288" s="500"/>
      <c r="D288" s="500"/>
      <c r="E288" s="500"/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  <c r="Z288" s="500"/>
    </row>
    <row r="289" spans="1:26" ht="15.75">
      <c r="A289" s="500"/>
      <c r="B289" s="500"/>
      <c r="C289" s="500"/>
      <c r="D289" s="500"/>
      <c r="E289" s="500"/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  <c r="Z289" s="500"/>
    </row>
    <row r="290" spans="1:26" ht="15.75">
      <c r="A290" s="500"/>
      <c r="B290" s="500"/>
      <c r="C290" s="500"/>
      <c r="D290" s="500"/>
      <c r="E290" s="500"/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  <c r="Z290" s="500"/>
    </row>
    <row r="291" spans="1:26" ht="15.75">
      <c r="A291" s="500"/>
      <c r="B291" s="500"/>
      <c r="C291" s="500"/>
      <c r="D291" s="500"/>
      <c r="E291" s="500"/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  <c r="Z291" s="500"/>
    </row>
    <row r="292" spans="1:26" ht="15.75">
      <c r="A292" s="500"/>
      <c r="B292" s="500"/>
      <c r="C292" s="500"/>
      <c r="D292" s="500"/>
      <c r="E292" s="500"/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  <c r="Z292" s="500"/>
    </row>
    <row r="293" spans="1:26" ht="15.75">
      <c r="A293" s="500"/>
      <c r="B293" s="500"/>
      <c r="C293" s="500"/>
      <c r="D293" s="500"/>
      <c r="E293" s="500"/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  <c r="Z293" s="500"/>
    </row>
    <row r="294" spans="1:26" ht="15.75">
      <c r="A294" s="500"/>
      <c r="B294" s="500"/>
      <c r="C294" s="500"/>
      <c r="D294" s="500"/>
      <c r="E294" s="500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  <c r="Z294" s="500"/>
    </row>
    <row r="295" spans="1:26" ht="15.75">
      <c r="A295" s="500"/>
      <c r="B295" s="500"/>
      <c r="C295" s="500"/>
      <c r="D295" s="500"/>
      <c r="E295" s="500"/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  <c r="Z295" s="500"/>
    </row>
    <row r="296" spans="1:26" ht="15.75">
      <c r="A296" s="500"/>
      <c r="B296" s="500"/>
      <c r="C296" s="500"/>
      <c r="D296" s="500"/>
      <c r="E296" s="500"/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  <c r="Z296" s="500"/>
    </row>
    <row r="297" spans="1:26" ht="15.75">
      <c r="A297" s="500"/>
      <c r="B297" s="500"/>
      <c r="C297" s="500"/>
      <c r="D297" s="500"/>
      <c r="E297" s="500"/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  <c r="Z297" s="500"/>
    </row>
    <row r="298" spans="1:26" ht="15.75">
      <c r="A298" s="500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500"/>
    </row>
    <row r="299" spans="1:26" ht="15.75">
      <c r="A299" s="500"/>
      <c r="B299" s="500"/>
      <c r="C299" s="500"/>
      <c r="D299" s="500"/>
      <c r="E299" s="500"/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  <c r="Z299" s="500"/>
    </row>
    <row r="300" spans="1:26" ht="15.75">
      <c r="A300" s="500"/>
      <c r="B300" s="500"/>
      <c r="C300" s="500"/>
      <c r="D300" s="500"/>
      <c r="E300" s="500"/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  <c r="Z300" s="500"/>
    </row>
    <row r="301" spans="1:26" ht="15.75">
      <c r="A301" s="500"/>
      <c r="B301" s="500"/>
      <c r="C301" s="500"/>
      <c r="D301" s="500"/>
      <c r="E301" s="500"/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  <c r="Z301" s="500"/>
    </row>
    <row r="302" spans="1:26" ht="15.75">
      <c r="A302" s="500"/>
      <c r="B302" s="500"/>
      <c r="C302" s="500"/>
      <c r="D302" s="500"/>
      <c r="E302" s="500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  <c r="Z302" s="500"/>
    </row>
    <row r="303" spans="1:26" ht="15.75">
      <c r="A303" s="500"/>
      <c r="B303" s="500"/>
      <c r="C303" s="500"/>
      <c r="D303" s="500"/>
      <c r="E303" s="500"/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  <c r="Z303" s="500"/>
    </row>
    <row r="304" spans="1:26" ht="15.75">
      <c r="A304" s="500"/>
      <c r="B304" s="500"/>
      <c r="C304" s="500"/>
      <c r="D304" s="500"/>
      <c r="E304" s="500"/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  <c r="Z304" s="500"/>
    </row>
    <row r="305" spans="1:26" ht="15.75">
      <c r="A305" s="500"/>
      <c r="B305" s="500"/>
      <c r="C305" s="500"/>
      <c r="D305" s="500"/>
      <c r="E305" s="500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  <c r="Z305" s="500"/>
    </row>
    <row r="306" spans="1:26" ht="15.75">
      <c r="A306" s="500"/>
      <c r="B306" s="500"/>
      <c r="C306" s="500"/>
      <c r="D306" s="500"/>
      <c r="E306" s="500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  <c r="Z306" s="500"/>
    </row>
    <row r="307" spans="1:26" ht="15.75">
      <c r="A307" s="500"/>
      <c r="B307" s="500"/>
      <c r="C307" s="500"/>
      <c r="D307" s="500"/>
      <c r="E307" s="500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  <c r="Z307" s="500"/>
    </row>
    <row r="308" spans="1:26" ht="15.75">
      <c r="A308" s="500"/>
      <c r="B308" s="500"/>
      <c r="C308" s="500"/>
      <c r="D308" s="500"/>
      <c r="E308" s="500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  <c r="Z308" s="500"/>
    </row>
    <row r="309" spans="1:26" ht="15.75">
      <c r="A309" s="500"/>
      <c r="B309" s="500"/>
      <c r="C309" s="500"/>
      <c r="D309" s="500"/>
      <c r="E309" s="500"/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  <c r="Z309" s="500"/>
    </row>
    <row r="310" spans="1:26" ht="15.75">
      <c r="A310" s="500"/>
      <c r="B310" s="500"/>
      <c r="C310" s="500"/>
      <c r="D310" s="500"/>
      <c r="E310" s="500"/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  <c r="Z310" s="500"/>
    </row>
    <row r="311" spans="1:26" ht="15.75">
      <c r="A311" s="500"/>
      <c r="B311" s="500"/>
      <c r="C311" s="500"/>
      <c r="D311" s="500"/>
      <c r="E311" s="500"/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  <c r="Z311" s="500"/>
    </row>
    <row r="312" spans="1:26" ht="15.75">
      <c r="A312" s="500"/>
      <c r="B312" s="500"/>
      <c r="C312" s="500"/>
      <c r="D312" s="500"/>
      <c r="E312" s="500"/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  <c r="Z312" s="500"/>
    </row>
    <row r="313" spans="1:26" ht="15.75">
      <c r="A313" s="500"/>
      <c r="B313" s="500"/>
      <c r="C313" s="500"/>
      <c r="D313" s="500"/>
      <c r="E313" s="500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  <c r="Z313" s="500"/>
    </row>
    <row r="314" spans="1:26" ht="15.75">
      <c r="A314" s="500"/>
      <c r="B314" s="500"/>
      <c r="C314" s="500"/>
      <c r="D314" s="500"/>
      <c r="E314" s="500"/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  <c r="Z314" s="500"/>
    </row>
    <row r="315" spans="1:26" ht="15.75">
      <c r="A315" s="500"/>
      <c r="B315" s="500"/>
      <c r="C315" s="500"/>
      <c r="D315" s="500"/>
      <c r="E315" s="500"/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  <c r="Z315" s="500"/>
    </row>
    <row r="316" spans="1:26" ht="15.75">
      <c r="A316" s="500"/>
      <c r="B316" s="500"/>
      <c r="C316" s="500"/>
      <c r="D316" s="500"/>
      <c r="E316" s="500"/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  <c r="Z316" s="500"/>
    </row>
    <row r="317" spans="1:26" ht="15.75">
      <c r="A317" s="500"/>
      <c r="B317" s="500"/>
      <c r="C317" s="500"/>
      <c r="D317" s="500"/>
      <c r="E317" s="500"/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  <c r="Z317" s="500"/>
    </row>
    <row r="318" spans="1:26" ht="15.75">
      <c r="A318" s="500"/>
      <c r="B318" s="500"/>
      <c r="C318" s="500"/>
      <c r="D318" s="500"/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  <c r="Z318" s="500"/>
    </row>
    <row r="319" spans="1:26" ht="15.75">
      <c r="A319" s="500"/>
      <c r="B319" s="500"/>
      <c r="C319" s="500"/>
      <c r="D319" s="500"/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  <c r="Z319" s="500"/>
    </row>
    <row r="320" spans="1:26" ht="15.75">
      <c r="A320" s="500"/>
      <c r="B320" s="500"/>
      <c r="C320" s="500"/>
      <c r="D320" s="500"/>
      <c r="E320" s="500"/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  <c r="Z320" s="500"/>
    </row>
    <row r="321" spans="1:26" ht="15.75">
      <c r="A321" s="500"/>
      <c r="B321" s="500"/>
      <c r="C321" s="500"/>
      <c r="D321" s="500"/>
      <c r="E321" s="500"/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  <c r="Z321" s="500"/>
    </row>
    <row r="322" spans="1:26" ht="15.75">
      <c r="A322" s="500"/>
      <c r="B322" s="500"/>
      <c r="C322" s="500"/>
      <c r="D322" s="500"/>
      <c r="E322" s="500"/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  <c r="Z322" s="500"/>
    </row>
    <row r="323" spans="1:26" ht="15.75">
      <c r="A323" s="500"/>
      <c r="B323" s="500"/>
      <c r="C323" s="500"/>
      <c r="D323" s="500"/>
      <c r="E323" s="500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  <c r="Z323" s="500"/>
    </row>
    <row r="324" spans="1:26" ht="15.75">
      <c r="A324" s="500"/>
      <c r="B324" s="500"/>
      <c r="C324" s="500"/>
      <c r="D324" s="500"/>
      <c r="E324" s="500"/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  <c r="Z324" s="500"/>
    </row>
    <row r="325" spans="1:26" ht="15.75">
      <c r="A325" s="500"/>
      <c r="B325" s="500"/>
      <c r="C325" s="500"/>
      <c r="D325" s="500"/>
      <c r="E325" s="500"/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  <c r="Z325" s="500"/>
    </row>
    <row r="326" spans="1:26" ht="15.75">
      <c r="A326" s="500"/>
      <c r="B326" s="500"/>
      <c r="C326" s="500"/>
      <c r="D326" s="500"/>
      <c r="E326" s="500"/>
      <c r="F326" s="500"/>
      <c r="G326" s="500"/>
      <c r="H326" s="500"/>
      <c r="I326" s="500"/>
      <c r="J326" s="500"/>
      <c r="K326" s="500"/>
      <c r="L326" s="500"/>
      <c r="M326" s="500"/>
      <c r="N326" s="500"/>
      <c r="O326" s="500"/>
      <c r="P326" s="500"/>
      <c r="Q326" s="500"/>
      <c r="R326" s="500"/>
      <c r="S326" s="500"/>
      <c r="T326" s="500"/>
      <c r="U326" s="500"/>
      <c r="V326" s="500"/>
      <c r="W326" s="500"/>
      <c r="X326" s="500"/>
      <c r="Y326" s="500"/>
      <c r="Z326" s="500"/>
    </row>
    <row r="327" spans="1:26" ht="15.75">
      <c r="A327" s="500"/>
      <c r="B327" s="500"/>
      <c r="C327" s="500"/>
      <c r="D327" s="500"/>
      <c r="E327" s="500"/>
      <c r="F327" s="500"/>
      <c r="G327" s="500"/>
      <c r="H327" s="500"/>
      <c r="I327" s="500"/>
      <c r="J327" s="500"/>
      <c r="K327" s="500"/>
      <c r="L327" s="500"/>
      <c r="M327" s="500"/>
      <c r="N327" s="500"/>
      <c r="O327" s="500"/>
      <c r="P327" s="500"/>
      <c r="Q327" s="500"/>
      <c r="R327" s="500"/>
      <c r="S327" s="500"/>
      <c r="T327" s="500"/>
      <c r="U327" s="500"/>
      <c r="V327" s="500"/>
      <c r="W327" s="500"/>
      <c r="X327" s="500"/>
      <c r="Y327" s="500"/>
      <c r="Z327" s="500"/>
    </row>
    <row r="328" spans="1:26" ht="15.75">
      <c r="A328" s="500"/>
      <c r="B328" s="500"/>
      <c r="C328" s="500"/>
      <c r="D328" s="500"/>
      <c r="E328" s="500"/>
      <c r="F328" s="500"/>
      <c r="G328" s="500"/>
      <c r="H328" s="500"/>
      <c r="I328" s="500"/>
      <c r="J328" s="500"/>
      <c r="K328" s="500"/>
      <c r="L328" s="500"/>
      <c r="M328" s="500"/>
      <c r="N328" s="500"/>
      <c r="O328" s="500"/>
      <c r="P328" s="500"/>
      <c r="Q328" s="500"/>
      <c r="R328" s="500"/>
      <c r="S328" s="500"/>
      <c r="T328" s="500"/>
      <c r="U328" s="500"/>
      <c r="V328" s="500"/>
      <c r="W328" s="500"/>
      <c r="X328" s="500"/>
      <c r="Y328" s="500"/>
      <c r="Z328" s="500"/>
    </row>
    <row r="329" spans="1:26" ht="15.75">
      <c r="A329" s="500"/>
      <c r="B329" s="500"/>
      <c r="C329" s="500"/>
      <c r="D329" s="500"/>
      <c r="E329" s="500"/>
      <c r="F329" s="500"/>
      <c r="G329" s="500"/>
      <c r="H329" s="500"/>
      <c r="I329" s="500"/>
      <c r="J329" s="500"/>
      <c r="K329" s="500"/>
      <c r="L329" s="500"/>
      <c r="M329" s="500"/>
      <c r="N329" s="500"/>
      <c r="O329" s="500"/>
      <c r="P329" s="500"/>
      <c r="Q329" s="500"/>
      <c r="R329" s="500"/>
      <c r="S329" s="500"/>
      <c r="T329" s="500"/>
      <c r="U329" s="500"/>
      <c r="V329" s="500"/>
      <c r="W329" s="500"/>
      <c r="X329" s="500"/>
      <c r="Y329" s="500"/>
      <c r="Z329" s="500"/>
    </row>
    <row r="330" spans="1:26" ht="15.75">
      <c r="A330" s="500"/>
      <c r="B330" s="500"/>
      <c r="C330" s="500"/>
      <c r="D330" s="500"/>
      <c r="E330" s="500"/>
      <c r="F330" s="500"/>
      <c r="G330" s="500"/>
      <c r="H330" s="500"/>
      <c r="I330" s="500"/>
      <c r="J330" s="500"/>
      <c r="K330" s="500"/>
      <c r="L330" s="500"/>
      <c r="M330" s="500"/>
      <c r="N330" s="500"/>
      <c r="O330" s="500"/>
      <c r="P330" s="500"/>
      <c r="Q330" s="500"/>
      <c r="R330" s="500"/>
      <c r="S330" s="500"/>
      <c r="T330" s="500"/>
      <c r="U330" s="500"/>
      <c r="V330" s="500"/>
      <c r="W330" s="500"/>
      <c r="X330" s="500"/>
      <c r="Y330" s="500"/>
      <c r="Z330" s="500"/>
    </row>
    <row r="331" spans="1:26" ht="15.75">
      <c r="A331" s="500"/>
      <c r="B331" s="500"/>
      <c r="C331" s="500"/>
      <c r="D331" s="500"/>
      <c r="E331" s="500"/>
      <c r="F331" s="500"/>
      <c r="G331" s="500"/>
      <c r="H331" s="500"/>
      <c r="I331" s="500"/>
      <c r="J331" s="500"/>
      <c r="K331" s="500"/>
      <c r="L331" s="500"/>
      <c r="M331" s="500"/>
      <c r="N331" s="500"/>
      <c r="O331" s="500"/>
      <c r="P331" s="500"/>
      <c r="Q331" s="500"/>
      <c r="R331" s="500"/>
      <c r="S331" s="500"/>
      <c r="T331" s="500"/>
      <c r="U331" s="500"/>
      <c r="V331" s="500"/>
      <c r="W331" s="500"/>
      <c r="X331" s="500"/>
      <c r="Y331" s="500"/>
      <c r="Z331" s="500"/>
    </row>
    <row r="332" spans="1:26" ht="15.75">
      <c r="A332" s="500"/>
      <c r="B332" s="500"/>
      <c r="C332" s="500"/>
      <c r="D332" s="500"/>
      <c r="E332" s="500"/>
      <c r="F332" s="500"/>
      <c r="G332" s="500"/>
      <c r="H332" s="500"/>
      <c r="I332" s="500"/>
      <c r="J332" s="500"/>
      <c r="K332" s="500"/>
      <c r="L332" s="500"/>
      <c r="M332" s="500"/>
      <c r="N332" s="500"/>
      <c r="O332" s="500"/>
      <c r="P332" s="500"/>
      <c r="Q332" s="500"/>
      <c r="R332" s="500"/>
      <c r="S332" s="500"/>
      <c r="T332" s="500"/>
      <c r="U332" s="500"/>
      <c r="V332" s="500"/>
      <c r="W332" s="500"/>
      <c r="X332" s="500"/>
      <c r="Y332" s="500"/>
      <c r="Z332" s="500"/>
    </row>
    <row r="333" spans="1:26" ht="15.75">
      <c r="A333" s="500"/>
      <c r="B333" s="500"/>
      <c r="C333" s="500"/>
      <c r="D333" s="500"/>
      <c r="E333" s="500"/>
      <c r="F333" s="500"/>
      <c r="G333" s="500"/>
      <c r="H333" s="500"/>
      <c r="I333" s="500"/>
      <c r="J333" s="500"/>
      <c r="K333" s="500"/>
      <c r="L333" s="500"/>
      <c r="M333" s="500"/>
      <c r="N333" s="500"/>
      <c r="O333" s="500"/>
      <c r="P333" s="500"/>
      <c r="Q333" s="500"/>
      <c r="R333" s="500"/>
      <c r="S333" s="500"/>
      <c r="T333" s="500"/>
      <c r="U333" s="500"/>
      <c r="V333" s="500"/>
      <c r="W333" s="500"/>
      <c r="X333" s="500"/>
      <c r="Y333" s="500"/>
      <c r="Z333" s="500"/>
    </row>
    <row r="334" spans="1:26" ht="15.75">
      <c r="A334" s="500"/>
      <c r="B334" s="500"/>
      <c r="C334" s="500"/>
      <c r="D334" s="500"/>
      <c r="E334" s="500"/>
      <c r="F334" s="500"/>
      <c r="G334" s="500"/>
      <c r="H334" s="500"/>
      <c r="I334" s="500"/>
      <c r="J334" s="500"/>
      <c r="K334" s="500"/>
      <c r="L334" s="500"/>
      <c r="M334" s="500"/>
      <c r="N334" s="500"/>
      <c r="O334" s="500"/>
      <c r="P334" s="500"/>
      <c r="Q334" s="500"/>
      <c r="R334" s="500"/>
      <c r="S334" s="500"/>
      <c r="T334" s="500"/>
      <c r="U334" s="500"/>
      <c r="V334" s="500"/>
      <c r="W334" s="500"/>
      <c r="X334" s="500"/>
      <c r="Y334" s="500"/>
      <c r="Z334" s="500"/>
    </row>
    <row r="335" spans="1:26" ht="15.75">
      <c r="A335" s="500"/>
      <c r="B335" s="500"/>
      <c r="C335" s="500"/>
      <c r="D335" s="500"/>
      <c r="E335" s="500"/>
      <c r="F335" s="500"/>
      <c r="G335" s="500"/>
      <c r="H335" s="500"/>
      <c r="I335" s="500"/>
      <c r="J335" s="500"/>
      <c r="K335" s="500"/>
      <c r="L335" s="500"/>
      <c r="M335" s="500"/>
      <c r="N335" s="500"/>
      <c r="O335" s="500"/>
      <c r="P335" s="500"/>
      <c r="Q335" s="500"/>
      <c r="R335" s="500"/>
      <c r="S335" s="500"/>
      <c r="T335" s="500"/>
      <c r="U335" s="500"/>
      <c r="V335" s="500"/>
      <c r="W335" s="500"/>
      <c r="X335" s="500"/>
      <c r="Y335" s="500"/>
      <c r="Z335" s="500"/>
    </row>
    <row r="336" spans="1:26" ht="15.75">
      <c r="A336" s="500"/>
      <c r="B336" s="500"/>
      <c r="C336" s="500"/>
      <c r="D336" s="500"/>
      <c r="E336" s="500"/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  <c r="Z336" s="500"/>
    </row>
    <row r="337" spans="1:26" ht="15.75">
      <c r="A337" s="500"/>
      <c r="B337" s="500"/>
      <c r="C337" s="500"/>
      <c r="D337" s="500"/>
      <c r="E337" s="500"/>
      <c r="F337" s="500"/>
      <c r="G337" s="500"/>
      <c r="H337" s="500"/>
      <c r="I337" s="500"/>
      <c r="J337" s="500"/>
      <c r="K337" s="500"/>
      <c r="L337" s="500"/>
      <c r="M337" s="500"/>
      <c r="N337" s="500"/>
      <c r="O337" s="500"/>
      <c r="P337" s="500"/>
      <c r="Q337" s="500"/>
      <c r="R337" s="500"/>
      <c r="S337" s="500"/>
      <c r="T337" s="500"/>
      <c r="U337" s="500"/>
      <c r="V337" s="500"/>
      <c r="W337" s="500"/>
      <c r="X337" s="500"/>
      <c r="Y337" s="500"/>
      <c r="Z337" s="500"/>
    </row>
    <row r="338" spans="1:26" ht="15.75">
      <c r="A338" s="500"/>
      <c r="B338" s="500"/>
      <c r="C338" s="500"/>
      <c r="D338" s="500"/>
      <c r="E338" s="500"/>
      <c r="F338" s="500"/>
      <c r="G338" s="500"/>
      <c r="H338" s="500"/>
      <c r="I338" s="500"/>
      <c r="J338" s="500"/>
      <c r="K338" s="500"/>
      <c r="L338" s="500"/>
      <c r="M338" s="500"/>
      <c r="N338" s="500"/>
      <c r="O338" s="500"/>
      <c r="P338" s="500"/>
      <c r="Q338" s="500"/>
      <c r="R338" s="500"/>
      <c r="S338" s="500"/>
      <c r="T338" s="500"/>
      <c r="U338" s="500"/>
      <c r="V338" s="500"/>
      <c r="W338" s="500"/>
      <c r="X338" s="500"/>
      <c r="Y338" s="500"/>
      <c r="Z338" s="500"/>
    </row>
    <row r="339" spans="1:26" ht="15.75">
      <c r="A339" s="500"/>
      <c r="B339" s="500"/>
      <c r="C339" s="500"/>
      <c r="D339" s="500"/>
      <c r="E339" s="500"/>
      <c r="F339" s="500"/>
      <c r="G339" s="500"/>
      <c r="H339" s="500"/>
      <c r="I339" s="500"/>
      <c r="J339" s="500"/>
      <c r="K339" s="500"/>
      <c r="L339" s="500"/>
      <c r="M339" s="500"/>
      <c r="N339" s="500"/>
      <c r="O339" s="500"/>
      <c r="P339" s="500"/>
      <c r="Q339" s="500"/>
      <c r="R339" s="500"/>
      <c r="S339" s="500"/>
      <c r="T339" s="500"/>
      <c r="U339" s="500"/>
      <c r="V339" s="500"/>
      <c r="W339" s="500"/>
      <c r="X339" s="500"/>
      <c r="Y339" s="500"/>
      <c r="Z339" s="500"/>
    </row>
    <row r="340" spans="1:26" ht="15.75">
      <c r="A340" s="500"/>
      <c r="B340" s="500"/>
      <c r="C340" s="500"/>
      <c r="D340" s="500"/>
      <c r="E340" s="500"/>
      <c r="F340" s="500"/>
      <c r="G340" s="500"/>
      <c r="H340" s="500"/>
      <c r="I340" s="500"/>
      <c r="J340" s="500"/>
      <c r="K340" s="500"/>
      <c r="L340" s="500"/>
      <c r="M340" s="500"/>
      <c r="N340" s="500"/>
      <c r="O340" s="500"/>
      <c r="P340" s="500"/>
      <c r="Q340" s="500"/>
      <c r="R340" s="500"/>
      <c r="S340" s="500"/>
      <c r="T340" s="500"/>
      <c r="U340" s="500"/>
      <c r="V340" s="500"/>
      <c r="W340" s="500"/>
      <c r="X340" s="500"/>
      <c r="Y340" s="500"/>
      <c r="Z340" s="500"/>
    </row>
    <row r="341" spans="1:26" ht="15.75">
      <c r="A341" s="500"/>
      <c r="B341" s="500"/>
      <c r="C341" s="500"/>
      <c r="D341" s="500"/>
      <c r="E341" s="500"/>
      <c r="F341" s="500"/>
      <c r="G341" s="500"/>
      <c r="H341" s="500"/>
      <c r="I341" s="500"/>
      <c r="J341" s="500"/>
      <c r="K341" s="500"/>
      <c r="L341" s="500"/>
      <c r="M341" s="500"/>
      <c r="N341" s="500"/>
      <c r="O341" s="500"/>
      <c r="P341" s="500"/>
      <c r="Q341" s="500"/>
      <c r="R341" s="500"/>
      <c r="S341" s="500"/>
      <c r="T341" s="500"/>
      <c r="U341" s="500"/>
      <c r="V341" s="500"/>
      <c r="W341" s="500"/>
      <c r="X341" s="500"/>
      <c r="Y341" s="500"/>
      <c r="Z341" s="500"/>
    </row>
    <row r="342" spans="1:26" ht="15.75">
      <c r="A342" s="500"/>
      <c r="B342" s="500"/>
      <c r="C342" s="500"/>
      <c r="D342" s="500"/>
      <c r="E342" s="500"/>
      <c r="F342" s="500"/>
      <c r="G342" s="500"/>
      <c r="H342" s="500"/>
      <c r="I342" s="500"/>
      <c r="J342" s="500"/>
      <c r="K342" s="500"/>
      <c r="L342" s="500"/>
      <c r="M342" s="500"/>
      <c r="N342" s="500"/>
      <c r="O342" s="500"/>
      <c r="P342" s="500"/>
      <c r="Q342" s="500"/>
      <c r="R342" s="500"/>
      <c r="S342" s="500"/>
      <c r="T342" s="500"/>
      <c r="U342" s="500"/>
      <c r="V342" s="500"/>
      <c r="W342" s="500"/>
      <c r="X342" s="500"/>
      <c r="Y342" s="500"/>
      <c r="Z342" s="500"/>
    </row>
    <row r="343" spans="1:26" ht="15.75">
      <c r="A343" s="500"/>
      <c r="B343" s="500"/>
      <c r="C343" s="500"/>
      <c r="D343" s="500"/>
      <c r="E343" s="500"/>
      <c r="F343" s="500"/>
      <c r="G343" s="500"/>
      <c r="H343" s="500"/>
      <c r="I343" s="500"/>
      <c r="J343" s="500"/>
      <c r="K343" s="500"/>
      <c r="L343" s="500"/>
      <c r="M343" s="500"/>
      <c r="N343" s="500"/>
      <c r="O343" s="500"/>
      <c r="P343" s="500"/>
      <c r="Q343" s="500"/>
      <c r="R343" s="500"/>
      <c r="S343" s="500"/>
      <c r="T343" s="500"/>
      <c r="U343" s="500"/>
      <c r="V343" s="500"/>
      <c r="W343" s="500"/>
      <c r="X343" s="500"/>
      <c r="Y343" s="500"/>
      <c r="Z343" s="500"/>
    </row>
    <row r="344" spans="1:26" ht="15.75">
      <c r="A344" s="500"/>
      <c r="B344" s="500"/>
      <c r="C344" s="500"/>
      <c r="D344" s="500"/>
      <c r="E344" s="500"/>
      <c r="F344" s="500"/>
      <c r="G344" s="500"/>
      <c r="H344" s="500"/>
      <c r="I344" s="500"/>
      <c r="J344" s="500"/>
      <c r="K344" s="500"/>
      <c r="L344" s="500"/>
      <c r="M344" s="500"/>
      <c r="N344" s="500"/>
      <c r="O344" s="500"/>
      <c r="P344" s="500"/>
      <c r="Q344" s="500"/>
      <c r="R344" s="500"/>
      <c r="S344" s="500"/>
      <c r="T344" s="500"/>
      <c r="U344" s="500"/>
      <c r="V344" s="500"/>
      <c r="W344" s="500"/>
      <c r="X344" s="500"/>
      <c r="Y344" s="500"/>
      <c r="Z344" s="500"/>
    </row>
    <row r="345" spans="1:26" ht="15.75">
      <c r="A345" s="500"/>
      <c r="B345" s="500"/>
      <c r="C345" s="500"/>
      <c r="D345" s="500"/>
      <c r="E345" s="500"/>
      <c r="F345" s="500"/>
      <c r="G345" s="500"/>
      <c r="H345" s="500"/>
      <c r="I345" s="500"/>
      <c r="J345" s="500"/>
      <c r="K345" s="500"/>
      <c r="L345" s="500"/>
      <c r="M345" s="500"/>
      <c r="N345" s="500"/>
      <c r="O345" s="500"/>
      <c r="P345" s="500"/>
      <c r="Q345" s="500"/>
      <c r="R345" s="500"/>
      <c r="S345" s="500"/>
      <c r="T345" s="500"/>
      <c r="U345" s="500"/>
      <c r="V345" s="500"/>
      <c r="W345" s="500"/>
      <c r="X345" s="500"/>
      <c r="Y345" s="500"/>
      <c r="Z345" s="500"/>
    </row>
    <row r="346" spans="1:26" ht="15.75">
      <c r="A346" s="500"/>
      <c r="B346" s="500"/>
      <c r="C346" s="500"/>
      <c r="D346" s="500"/>
      <c r="E346" s="500"/>
      <c r="F346" s="500"/>
      <c r="G346" s="500"/>
      <c r="H346" s="500"/>
      <c r="I346" s="500"/>
      <c r="J346" s="500"/>
      <c r="K346" s="500"/>
      <c r="L346" s="500"/>
      <c r="M346" s="500"/>
      <c r="N346" s="500"/>
      <c r="O346" s="500"/>
      <c r="P346" s="500"/>
      <c r="Q346" s="500"/>
      <c r="R346" s="500"/>
      <c r="S346" s="500"/>
      <c r="T346" s="500"/>
      <c r="U346" s="500"/>
      <c r="V346" s="500"/>
      <c r="W346" s="500"/>
      <c r="X346" s="500"/>
      <c r="Y346" s="500"/>
      <c r="Z346" s="500"/>
    </row>
    <row r="347" spans="1:26" ht="15.75">
      <c r="A347" s="500"/>
      <c r="B347" s="500"/>
      <c r="C347" s="500"/>
      <c r="D347" s="500"/>
      <c r="E347" s="500"/>
      <c r="F347" s="500"/>
      <c r="G347" s="500"/>
      <c r="H347" s="500"/>
      <c r="I347" s="500"/>
      <c r="J347" s="500"/>
      <c r="K347" s="500"/>
      <c r="L347" s="500"/>
      <c r="M347" s="500"/>
      <c r="N347" s="500"/>
      <c r="O347" s="500"/>
      <c r="P347" s="500"/>
      <c r="Q347" s="500"/>
      <c r="R347" s="500"/>
      <c r="S347" s="500"/>
      <c r="T347" s="500"/>
      <c r="U347" s="500"/>
      <c r="V347" s="500"/>
      <c r="W347" s="500"/>
      <c r="X347" s="500"/>
      <c r="Y347" s="500"/>
      <c r="Z347" s="500"/>
    </row>
    <row r="348" spans="1:26" ht="15.75">
      <c r="A348" s="500"/>
      <c r="B348" s="500"/>
      <c r="C348" s="500"/>
      <c r="D348" s="500"/>
      <c r="E348" s="500"/>
      <c r="F348" s="500"/>
      <c r="G348" s="500"/>
      <c r="H348" s="500"/>
      <c r="I348" s="500"/>
      <c r="J348" s="500"/>
      <c r="K348" s="500"/>
      <c r="L348" s="500"/>
      <c r="M348" s="500"/>
      <c r="N348" s="500"/>
      <c r="O348" s="500"/>
      <c r="P348" s="500"/>
      <c r="Q348" s="500"/>
      <c r="R348" s="500"/>
      <c r="S348" s="500"/>
      <c r="T348" s="500"/>
      <c r="U348" s="500"/>
      <c r="V348" s="500"/>
      <c r="W348" s="500"/>
      <c r="X348" s="500"/>
      <c r="Y348" s="500"/>
      <c r="Z348" s="500"/>
    </row>
    <row r="349" spans="1:26" ht="15.75">
      <c r="A349" s="500"/>
      <c r="B349" s="500"/>
      <c r="C349" s="500"/>
      <c r="D349" s="500"/>
      <c r="E349" s="500"/>
      <c r="F349" s="500"/>
      <c r="G349" s="500"/>
      <c r="H349" s="500"/>
      <c r="I349" s="500"/>
      <c r="J349" s="500"/>
      <c r="K349" s="500"/>
      <c r="L349" s="500"/>
      <c r="M349" s="500"/>
      <c r="N349" s="500"/>
      <c r="O349" s="500"/>
      <c r="P349" s="500"/>
      <c r="Q349" s="500"/>
      <c r="R349" s="500"/>
      <c r="S349" s="500"/>
      <c r="T349" s="500"/>
      <c r="U349" s="500"/>
      <c r="V349" s="500"/>
      <c r="W349" s="500"/>
      <c r="X349" s="500"/>
      <c r="Y349" s="500"/>
      <c r="Z349" s="500"/>
    </row>
    <row r="350" spans="1:26" ht="15.75">
      <c r="A350" s="500"/>
      <c r="B350" s="500"/>
      <c r="C350" s="500"/>
      <c r="D350" s="500"/>
      <c r="E350" s="500"/>
      <c r="F350" s="500"/>
      <c r="G350" s="500"/>
      <c r="H350" s="500"/>
      <c r="I350" s="500"/>
      <c r="J350" s="500"/>
      <c r="K350" s="500"/>
      <c r="L350" s="500"/>
      <c r="M350" s="500"/>
      <c r="N350" s="500"/>
      <c r="O350" s="500"/>
      <c r="P350" s="500"/>
      <c r="Q350" s="500"/>
      <c r="R350" s="500"/>
      <c r="S350" s="500"/>
      <c r="T350" s="500"/>
      <c r="U350" s="500"/>
      <c r="V350" s="500"/>
      <c r="W350" s="500"/>
      <c r="X350" s="500"/>
      <c r="Y350" s="500"/>
      <c r="Z350" s="500"/>
    </row>
    <row r="351" spans="1:26" ht="15.75">
      <c r="A351" s="500"/>
      <c r="B351" s="500"/>
      <c r="C351" s="500"/>
      <c r="D351" s="500"/>
      <c r="E351" s="500"/>
      <c r="F351" s="500"/>
      <c r="G351" s="500"/>
      <c r="H351" s="500"/>
      <c r="I351" s="500"/>
      <c r="J351" s="500"/>
      <c r="K351" s="500"/>
      <c r="L351" s="500"/>
      <c r="M351" s="500"/>
      <c r="N351" s="500"/>
      <c r="O351" s="500"/>
      <c r="P351" s="500"/>
      <c r="Q351" s="500"/>
      <c r="R351" s="500"/>
      <c r="S351" s="500"/>
      <c r="T351" s="500"/>
      <c r="U351" s="500"/>
      <c r="V351" s="500"/>
      <c r="W351" s="500"/>
      <c r="X351" s="500"/>
      <c r="Y351" s="500"/>
      <c r="Z351" s="500"/>
    </row>
    <row r="352" spans="1:26" ht="15.75">
      <c r="A352" s="500"/>
      <c r="B352" s="500"/>
      <c r="C352" s="500"/>
      <c r="D352" s="500"/>
      <c r="E352" s="500"/>
      <c r="F352" s="500"/>
      <c r="G352" s="500"/>
      <c r="H352" s="500"/>
      <c r="I352" s="500"/>
      <c r="J352" s="500"/>
      <c r="K352" s="500"/>
      <c r="L352" s="500"/>
      <c r="M352" s="500"/>
      <c r="N352" s="500"/>
      <c r="O352" s="500"/>
      <c r="P352" s="500"/>
      <c r="Q352" s="500"/>
      <c r="R352" s="500"/>
      <c r="S352" s="500"/>
      <c r="T352" s="500"/>
      <c r="U352" s="500"/>
      <c r="V352" s="500"/>
      <c r="W352" s="500"/>
      <c r="X352" s="500"/>
      <c r="Y352" s="500"/>
      <c r="Z352" s="500"/>
    </row>
    <row r="353" spans="1:26" ht="15.75">
      <c r="A353" s="500"/>
      <c r="B353" s="500"/>
      <c r="C353" s="500"/>
      <c r="D353" s="500"/>
      <c r="E353" s="500"/>
      <c r="F353" s="500"/>
      <c r="G353" s="500"/>
      <c r="H353" s="500"/>
      <c r="I353" s="500"/>
      <c r="J353" s="500"/>
      <c r="K353" s="500"/>
      <c r="L353" s="500"/>
      <c r="M353" s="500"/>
      <c r="N353" s="500"/>
      <c r="O353" s="500"/>
      <c r="P353" s="500"/>
      <c r="Q353" s="500"/>
      <c r="R353" s="500"/>
      <c r="S353" s="500"/>
      <c r="T353" s="500"/>
      <c r="U353" s="500"/>
      <c r="V353" s="500"/>
      <c r="W353" s="500"/>
      <c r="X353" s="500"/>
      <c r="Y353" s="500"/>
      <c r="Z353" s="500"/>
    </row>
    <row r="354" spans="1:26" ht="15.75">
      <c r="A354" s="500"/>
      <c r="B354" s="500"/>
      <c r="C354" s="500"/>
      <c r="D354" s="500"/>
      <c r="E354" s="500"/>
      <c r="F354" s="500"/>
      <c r="G354" s="500"/>
      <c r="H354" s="500"/>
      <c r="I354" s="500"/>
      <c r="J354" s="500"/>
      <c r="K354" s="500"/>
      <c r="L354" s="500"/>
      <c r="M354" s="500"/>
      <c r="N354" s="500"/>
      <c r="O354" s="500"/>
      <c r="P354" s="500"/>
      <c r="Q354" s="500"/>
      <c r="R354" s="500"/>
      <c r="S354" s="500"/>
      <c r="T354" s="500"/>
      <c r="U354" s="500"/>
      <c r="V354" s="500"/>
      <c r="W354" s="500"/>
      <c r="X354" s="500"/>
      <c r="Y354" s="500"/>
      <c r="Z354" s="500"/>
    </row>
    <row r="355" spans="1:26" ht="15.75">
      <c r="A355" s="500"/>
      <c r="B355" s="500"/>
      <c r="C355" s="500"/>
      <c r="D355" s="500"/>
      <c r="E355" s="500"/>
      <c r="F355" s="500"/>
      <c r="G355" s="500"/>
      <c r="H355" s="500"/>
      <c r="I355" s="500"/>
      <c r="J355" s="500"/>
      <c r="K355" s="500"/>
      <c r="L355" s="500"/>
      <c r="M355" s="500"/>
      <c r="N355" s="500"/>
      <c r="O355" s="500"/>
      <c r="P355" s="500"/>
      <c r="Q355" s="500"/>
      <c r="R355" s="500"/>
      <c r="S355" s="500"/>
      <c r="T355" s="500"/>
      <c r="U355" s="500"/>
      <c r="V355" s="500"/>
      <c r="W355" s="500"/>
      <c r="X355" s="500"/>
      <c r="Y355" s="500"/>
      <c r="Z355" s="500"/>
    </row>
    <row r="356" spans="1:26" ht="15.75">
      <c r="A356" s="500"/>
      <c r="B356" s="500"/>
      <c r="C356" s="500"/>
      <c r="D356" s="500"/>
      <c r="E356" s="500"/>
      <c r="F356" s="500"/>
      <c r="G356" s="500"/>
      <c r="H356" s="500"/>
      <c r="I356" s="500"/>
      <c r="J356" s="500"/>
      <c r="K356" s="500"/>
      <c r="L356" s="500"/>
      <c r="M356" s="500"/>
      <c r="N356" s="500"/>
      <c r="O356" s="500"/>
      <c r="P356" s="500"/>
      <c r="Q356" s="500"/>
      <c r="R356" s="500"/>
      <c r="S356" s="500"/>
      <c r="T356" s="500"/>
      <c r="U356" s="500"/>
      <c r="V356" s="500"/>
      <c r="W356" s="500"/>
      <c r="X356" s="500"/>
      <c r="Y356" s="500"/>
      <c r="Z356" s="500"/>
    </row>
    <row r="357" spans="1:26" ht="15.75">
      <c r="A357" s="500"/>
      <c r="B357" s="500"/>
      <c r="C357" s="500"/>
      <c r="D357" s="500"/>
      <c r="E357" s="500"/>
      <c r="F357" s="500"/>
      <c r="G357" s="500"/>
      <c r="H357" s="500"/>
      <c r="I357" s="500"/>
      <c r="J357" s="500"/>
      <c r="K357" s="500"/>
      <c r="L357" s="500"/>
      <c r="M357" s="500"/>
      <c r="N357" s="500"/>
      <c r="O357" s="500"/>
      <c r="P357" s="500"/>
      <c r="Q357" s="500"/>
      <c r="R357" s="500"/>
      <c r="S357" s="500"/>
      <c r="T357" s="500"/>
      <c r="U357" s="500"/>
      <c r="V357" s="500"/>
      <c r="W357" s="500"/>
      <c r="X357" s="500"/>
      <c r="Y357" s="500"/>
      <c r="Z357" s="500"/>
    </row>
    <row r="358" spans="1:26" ht="15.75">
      <c r="A358" s="500"/>
      <c r="B358" s="500"/>
      <c r="C358" s="500"/>
      <c r="D358" s="500"/>
      <c r="E358" s="500"/>
      <c r="F358" s="500"/>
      <c r="G358" s="500"/>
      <c r="H358" s="500"/>
      <c r="I358" s="500"/>
      <c r="J358" s="500"/>
      <c r="K358" s="500"/>
      <c r="L358" s="500"/>
      <c r="M358" s="500"/>
      <c r="N358" s="500"/>
      <c r="O358" s="500"/>
      <c r="P358" s="500"/>
      <c r="Q358" s="500"/>
      <c r="R358" s="500"/>
      <c r="S358" s="500"/>
      <c r="T358" s="500"/>
      <c r="U358" s="500"/>
      <c r="V358" s="500"/>
      <c r="W358" s="500"/>
      <c r="X358" s="500"/>
      <c r="Y358" s="500"/>
      <c r="Z358" s="500"/>
    </row>
    <row r="359" spans="1:26" ht="15.75">
      <c r="A359" s="500"/>
      <c r="B359" s="500"/>
      <c r="C359" s="500"/>
      <c r="D359" s="500"/>
      <c r="E359" s="500"/>
      <c r="F359" s="500"/>
      <c r="G359" s="500"/>
      <c r="H359" s="500"/>
      <c r="I359" s="500"/>
      <c r="J359" s="500"/>
      <c r="K359" s="500"/>
      <c r="L359" s="500"/>
      <c r="M359" s="500"/>
      <c r="N359" s="500"/>
      <c r="O359" s="500"/>
      <c r="P359" s="500"/>
      <c r="Q359" s="500"/>
      <c r="R359" s="500"/>
      <c r="S359" s="500"/>
      <c r="T359" s="500"/>
      <c r="U359" s="500"/>
      <c r="V359" s="500"/>
      <c r="W359" s="500"/>
      <c r="X359" s="500"/>
      <c r="Y359" s="500"/>
      <c r="Z359" s="500"/>
    </row>
    <row r="360" spans="1:26" ht="15.75">
      <c r="A360" s="500"/>
      <c r="B360" s="500"/>
      <c r="C360" s="500"/>
      <c r="D360" s="500"/>
      <c r="E360" s="500"/>
      <c r="F360" s="500"/>
      <c r="G360" s="500"/>
      <c r="H360" s="500"/>
      <c r="I360" s="500"/>
      <c r="J360" s="500"/>
      <c r="K360" s="500"/>
      <c r="L360" s="500"/>
      <c r="M360" s="500"/>
      <c r="N360" s="500"/>
      <c r="O360" s="500"/>
      <c r="P360" s="500"/>
      <c r="Q360" s="500"/>
      <c r="R360" s="500"/>
      <c r="S360" s="500"/>
      <c r="T360" s="500"/>
      <c r="U360" s="500"/>
      <c r="V360" s="500"/>
      <c r="W360" s="500"/>
      <c r="X360" s="500"/>
      <c r="Y360" s="500"/>
      <c r="Z360" s="500"/>
    </row>
    <row r="361" spans="1:26" ht="15.75">
      <c r="A361" s="500"/>
      <c r="B361" s="500"/>
      <c r="C361" s="500"/>
      <c r="D361" s="500"/>
      <c r="E361" s="500"/>
      <c r="F361" s="500"/>
      <c r="G361" s="500"/>
      <c r="H361" s="500"/>
      <c r="I361" s="500"/>
      <c r="J361" s="500"/>
      <c r="K361" s="500"/>
      <c r="L361" s="500"/>
      <c r="M361" s="500"/>
      <c r="N361" s="500"/>
      <c r="O361" s="500"/>
      <c r="P361" s="500"/>
      <c r="Q361" s="500"/>
      <c r="R361" s="500"/>
      <c r="S361" s="500"/>
      <c r="T361" s="500"/>
      <c r="U361" s="500"/>
      <c r="V361" s="500"/>
      <c r="W361" s="500"/>
      <c r="X361" s="500"/>
      <c r="Y361" s="500"/>
      <c r="Z361" s="500"/>
    </row>
    <row r="362" spans="1:26" ht="15.75">
      <c r="A362" s="500"/>
      <c r="B362" s="500"/>
      <c r="C362" s="500"/>
      <c r="D362" s="500"/>
      <c r="E362" s="500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500"/>
      <c r="T362" s="500"/>
      <c r="U362" s="500"/>
      <c r="V362" s="500"/>
      <c r="W362" s="500"/>
      <c r="X362" s="500"/>
      <c r="Y362" s="500"/>
      <c r="Z362" s="500"/>
    </row>
    <row r="363" spans="1:26" ht="15.75">
      <c r="A363" s="500"/>
      <c r="B363" s="500"/>
      <c r="C363" s="500"/>
      <c r="D363" s="500"/>
      <c r="E363" s="500"/>
      <c r="F363" s="500"/>
      <c r="G363" s="500"/>
      <c r="H363" s="500"/>
      <c r="I363" s="500"/>
      <c r="J363" s="500"/>
      <c r="K363" s="500"/>
      <c r="L363" s="500"/>
      <c r="M363" s="500"/>
      <c r="N363" s="500"/>
      <c r="O363" s="500"/>
      <c r="P363" s="500"/>
      <c r="Q363" s="500"/>
      <c r="R363" s="500"/>
      <c r="S363" s="500"/>
      <c r="T363" s="500"/>
      <c r="U363" s="500"/>
      <c r="V363" s="500"/>
      <c r="W363" s="500"/>
      <c r="X363" s="500"/>
      <c r="Y363" s="500"/>
      <c r="Z363" s="500"/>
    </row>
    <row r="364" spans="1:26" ht="15.75">
      <c r="A364" s="500"/>
      <c r="B364" s="500"/>
      <c r="C364" s="500"/>
      <c r="D364" s="500"/>
      <c r="E364" s="500"/>
      <c r="F364" s="500"/>
      <c r="G364" s="500"/>
      <c r="H364" s="500"/>
      <c r="I364" s="500"/>
      <c r="J364" s="500"/>
      <c r="K364" s="500"/>
      <c r="L364" s="500"/>
      <c r="M364" s="500"/>
      <c r="N364" s="500"/>
      <c r="O364" s="500"/>
      <c r="P364" s="500"/>
      <c r="Q364" s="500"/>
      <c r="R364" s="500"/>
      <c r="S364" s="500"/>
      <c r="T364" s="500"/>
      <c r="U364" s="500"/>
      <c r="V364" s="500"/>
      <c r="W364" s="500"/>
      <c r="X364" s="500"/>
      <c r="Y364" s="500"/>
      <c r="Z364" s="500"/>
    </row>
    <row r="365" spans="1:26" ht="15.75">
      <c r="A365" s="500"/>
      <c r="B365" s="500"/>
      <c r="C365" s="500"/>
      <c r="D365" s="500"/>
      <c r="E365" s="500"/>
      <c r="F365" s="500"/>
      <c r="G365" s="500"/>
      <c r="H365" s="500"/>
      <c r="I365" s="500"/>
      <c r="J365" s="500"/>
      <c r="K365" s="500"/>
      <c r="L365" s="500"/>
      <c r="M365" s="500"/>
      <c r="N365" s="500"/>
      <c r="O365" s="500"/>
      <c r="P365" s="500"/>
      <c r="Q365" s="500"/>
      <c r="R365" s="500"/>
      <c r="S365" s="500"/>
      <c r="T365" s="500"/>
      <c r="U365" s="500"/>
      <c r="V365" s="500"/>
      <c r="W365" s="500"/>
      <c r="X365" s="500"/>
      <c r="Y365" s="500"/>
      <c r="Z365" s="500"/>
    </row>
    <row r="366" spans="1:26" ht="15.75">
      <c r="A366" s="500"/>
      <c r="B366" s="500"/>
      <c r="C366" s="500"/>
      <c r="D366" s="500"/>
      <c r="E366" s="500"/>
      <c r="F366" s="500"/>
      <c r="G366" s="500"/>
      <c r="H366" s="500"/>
      <c r="I366" s="500"/>
      <c r="J366" s="500"/>
      <c r="K366" s="500"/>
      <c r="L366" s="500"/>
      <c r="M366" s="500"/>
      <c r="N366" s="500"/>
      <c r="O366" s="500"/>
      <c r="P366" s="500"/>
      <c r="Q366" s="500"/>
      <c r="R366" s="500"/>
      <c r="S366" s="500"/>
      <c r="T366" s="500"/>
      <c r="U366" s="500"/>
      <c r="V366" s="500"/>
      <c r="W366" s="500"/>
      <c r="X366" s="500"/>
      <c r="Y366" s="500"/>
      <c r="Z366" s="500"/>
    </row>
    <row r="367" spans="1:26" ht="15.75">
      <c r="A367" s="500"/>
      <c r="B367" s="500"/>
      <c r="C367" s="500"/>
      <c r="D367" s="500"/>
      <c r="E367" s="500"/>
      <c r="F367" s="500"/>
      <c r="G367" s="500"/>
      <c r="H367" s="500"/>
      <c r="I367" s="500"/>
      <c r="J367" s="500"/>
      <c r="K367" s="500"/>
      <c r="L367" s="500"/>
      <c r="M367" s="500"/>
      <c r="N367" s="500"/>
      <c r="O367" s="500"/>
      <c r="P367" s="500"/>
      <c r="Q367" s="500"/>
      <c r="R367" s="500"/>
      <c r="S367" s="500"/>
      <c r="T367" s="500"/>
      <c r="U367" s="500"/>
      <c r="V367" s="500"/>
      <c r="W367" s="500"/>
      <c r="X367" s="500"/>
      <c r="Y367" s="500"/>
      <c r="Z367" s="500"/>
    </row>
    <row r="368" spans="1:26" ht="15.75">
      <c r="A368" s="500"/>
      <c r="B368" s="500"/>
      <c r="C368" s="500"/>
      <c r="D368" s="500"/>
      <c r="E368" s="500"/>
      <c r="F368" s="500"/>
      <c r="G368" s="500"/>
      <c r="H368" s="500"/>
      <c r="I368" s="500"/>
      <c r="J368" s="500"/>
      <c r="K368" s="500"/>
      <c r="L368" s="500"/>
      <c r="M368" s="500"/>
      <c r="N368" s="500"/>
      <c r="O368" s="500"/>
      <c r="P368" s="500"/>
      <c r="Q368" s="500"/>
      <c r="R368" s="500"/>
      <c r="S368" s="500"/>
      <c r="T368" s="500"/>
      <c r="U368" s="500"/>
      <c r="V368" s="500"/>
      <c r="W368" s="500"/>
      <c r="X368" s="500"/>
      <c r="Y368" s="500"/>
      <c r="Z368" s="500"/>
    </row>
    <row r="369" spans="1:26" ht="15.75">
      <c r="A369" s="500"/>
      <c r="B369" s="500"/>
      <c r="C369" s="500"/>
      <c r="D369" s="500"/>
      <c r="E369" s="500"/>
      <c r="F369" s="500"/>
      <c r="G369" s="500"/>
      <c r="H369" s="500"/>
      <c r="I369" s="500"/>
      <c r="J369" s="500"/>
      <c r="K369" s="500"/>
      <c r="L369" s="500"/>
      <c r="M369" s="500"/>
      <c r="N369" s="500"/>
      <c r="O369" s="500"/>
      <c r="P369" s="500"/>
      <c r="Q369" s="500"/>
      <c r="R369" s="500"/>
      <c r="S369" s="500"/>
      <c r="T369" s="500"/>
      <c r="U369" s="500"/>
      <c r="V369" s="500"/>
      <c r="W369" s="500"/>
      <c r="X369" s="500"/>
      <c r="Y369" s="500"/>
      <c r="Z369" s="500"/>
    </row>
    <row r="370" spans="1:26" ht="15.75">
      <c r="A370" s="500"/>
      <c r="B370" s="500"/>
      <c r="C370" s="500"/>
      <c r="D370" s="500"/>
      <c r="E370" s="500"/>
      <c r="F370" s="500"/>
      <c r="G370" s="500"/>
      <c r="H370" s="500"/>
      <c r="I370" s="500"/>
      <c r="J370" s="500"/>
      <c r="K370" s="500"/>
      <c r="L370" s="500"/>
      <c r="M370" s="500"/>
      <c r="N370" s="500"/>
      <c r="O370" s="500"/>
      <c r="P370" s="500"/>
      <c r="Q370" s="500"/>
      <c r="R370" s="500"/>
      <c r="S370" s="500"/>
      <c r="T370" s="500"/>
      <c r="U370" s="500"/>
      <c r="V370" s="500"/>
      <c r="W370" s="500"/>
      <c r="X370" s="500"/>
      <c r="Y370" s="500"/>
      <c r="Z370" s="500"/>
    </row>
    <row r="371" spans="1:26" ht="15.75">
      <c r="A371" s="500"/>
      <c r="B371" s="500"/>
      <c r="C371" s="500"/>
      <c r="D371" s="500"/>
      <c r="E371" s="500"/>
      <c r="F371" s="500"/>
      <c r="G371" s="500"/>
      <c r="H371" s="500"/>
      <c r="I371" s="500"/>
      <c r="J371" s="500"/>
      <c r="K371" s="500"/>
      <c r="L371" s="500"/>
      <c r="M371" s="500"/>
      <c r="N371" s="500"/>
      <c r="O371" s="500"/>
      <c r="P371" s="500"/>
      <c r="Q371" s="500"/>
      <c r="R371" s="500"/>
      <c r="S371" s="500"/>
      <c r="T371" s="500"/>
      <c r="U371" s="500"/>
      <c r="V371" s="500"/>
      <c r="W371" s="500"/>
      <c r="X371" s="500"/>
      <c r="Y371" s="500"/>
      <c r="Z371" s="500"/>
    </row>
    <row r="372" spans="1:26" ht="15.75">
      <c r="A372" s="500"/>
      <c r="B372" s="500"/>
      <c r="C372" s="500"/>
      <c r="D372" s="500"/>
      <c r="E372" s="500"/>
      <c r="F372" s="500"/>
      <c r="G372" s="500"/>
      <c r="H372" s="500"/>
      <c r="I372" s="500"/>
      <c r="J372" s="500"/>
      <c r="K372" s="500"/>
      <c r="L372" s="500"/>
      <c r="M372" s="500"/>
      <c r="N372" s="500"/>
      <c r="O372" s="500"/>
      <c r="P372" s="500"/>
      <c r="Q372" s="500"/>
      <c r="R372" s="500"/>
      <c r="S372" s="500"/>
      <c r="T372" s="500"/>
      <c r="U372" s="500"/>
      <c r="V372" s="500"/>
      <c r="W372" s="500"/>
      <c r="X372" s="500"/>
      <c r="Y372" s="500"/>
      <c r="Z372" s="500"/>
    </row>
    <row r="373" spans="1:26" ht="15.75">
      <c r="A373" s="500"/>
      <c r="B373" s="500"/>
      <c r="C373" s="500"/>
      <c r="D373" s="500"/>
      <c r="E373" s="500"/>
      <c r="F373" s="500"/>
      <c r="G373" s="500"/>
      <c r="H373" s="500"/>
      <c r="I373" s="500"/>
      <c r="J373" s="500"/>
      <c r="K373" s="500"/>
      <c r="L373" s="500"/>
      <c r="M373" s="500"/>
      <c r="N373" s="500"/>
      <c r="O373" s="500"/>
      <c r="P373" s="500"/>
      <c r="Q373" s="500"/>
      <c r="R373" s="500"/>
      <c r="S373" s="500"/>
      <c r="T373" s="500"/>
      <c r="U373" s="500"/>
      <c r="V373" s="500"/>
      <c r="W373" s="500"/>
      <c r="X373" s="500"/>
      <c r="Y373" s="500"/>
      <c r="Z373" s="500"/>
    </row>
    <row r="374" spans="1:26" ht="15.75">
      <c r="A374" s="500"/>
      <c r="B374" s="500"/>
      <c r="C374" s="500"/>
      <c r="D374" s="500"/>
      <c r="E374" s="500"/>
      <c r="F374" s="500"/>
      <c r="G374" s="500"/>
      <c r="H374" s="500"/>
      <c r="I374" s="500"/>
      <c r="J374" s="500"/>
      <c r="K374" s="500"/>
      <c r="L374" s="500"/>
      <c r="M374" s="500"/>
      <c r="N374" s="500"/>
      <c r="O374" s="500"/>
      <c r="P374" s="500"/>
      <c r="Q374" s="500"/>
      <c r="R374" s="500"/>
      <c r="S374" s="500"/>
      <c r="T374" s="500"/>
      <c r="U374" s="500"/>
      <c r="V374" s="500"/>
      <c r="W374" s="500"/>
      <c r="X374" s="500"/>
      <c r="Y374" s="500"/>
      <c r="Z374" s="500"/>
    </row>
    <row r="375" spans="1:26" ht="15.75">
      <c r="A375" s="500"/>
      <c r="B375" s="500"/>
      <c r="C375" s="500"/>
      <c r="D375" s="500"/>
      <c r="E375" s="500"/>
      <c r="F375" s="500"/>
      <c r="G375" s="500"/>
      <c r="H375" s="500"/>
      <c r="I375" s="500"/>
      <c r="J375" s="500"/>
      <c r="K375" s="500"/>
      <c r="L375" s="500"/>
      <c r="M375" s="500"/>
      <c r="N375" s="500"/>
      <c r="O375" s="500"/>
      <c r="P375" s="500"/>
      <c r="Q375" s="500"/>
      <c r="R375" s="500"/>
      <c r="S375" s="500"/>
      <c r="T375" s="500"/>
      <c r="U375" s="500"/>
      <c r="V375" s="500"/>
      <c r="W375" s="500"/>
      <c r="X375" s="500"/>
      <c r="Y375" s="500"/>
      <c r="Z375" s="500"/>
    </row>
    <row r="376" spans="1:26" ht="15.75">
      <c r="A376" s="500"/>
      <c r="B376" s="500"/>
      <c r="C376" s="500"/>
      <c r="D376" s="500"/>
      <c r="E376" s="500"/>
      <c r="F376" s="500"/>
      <c r="G376" s="500"/>
      <c r="H376" s="500"/>
      <c r="I376" s="500"/>
      <c r="J376" s="500"/>
      <c r="K376" s="500"/>
      <c r="L376" s="500"/>
      <c r="M376" s="500"/>
      <c r="N376" s="500"/>
      <c r="O376" s="500"/>
      <c r="P376" s="500"/>
      <c r="Q376" s="500"/>
      <c r="R376" s="500"/>
      <c r="S376" s="500"/>
      <c r="T376" s="500"/>
      <c r="U376" s="500"/>
      <c r="V376" s="500"/>
      <c r="W376" s="500"/>
      <c r="X376" s="500"/>
      <c r="Y376" s="500"/>
      <c r="Z376" s="500"/>
    </row>
    <row r="377" spans="1:26" ht="15.75">
      <c r="A377" s="500"/>
      <c r="B377" s="500"/>
      <c r="C377" s="500"/>
      <c r="D377" s="500"/>
      <c r="E377" s="500"/>
      <c r="F377" s="500"/>
      <c r="G377" s="500"/>
      <c r="H377" s="500"/>
      <c r="I377" s="500"/>
      <c r="J377" s="500"/>
      <c r="K377" s="500"/>
      <c r="L377" s="500"/>
      <c r="M377" s="500"/>
      <c r="N377" s="500"/>
      <c r="O377" s="500"/>
      <c r="P377" s="500"/>
      <c r="Q377" s="500"/>
      <c r="R377" s="500"/>
      <c r="S377" s="500"/>
      <c r="T377" s="500"/>
      <c r="U377" s="500"/>
      <c r="V377" s="500"/>
      <c r="W377" s="500"/>
      <c r="X377" s="500"/>
      <c r="Y377" s="500"/>
      <c r="Z377" s="500"/>
    </row>
    <row r="378" spans="1:26" ht="15.75">
      <c r="A378" s="500"/>
      <c r="B378" s="500"/>
      <c r="C378" s="500"/>
      <c r="D378" s="500"/>
      <c r="E378" s="500"/>
      <c r="F378" s="500"/>
      <c r="G378" s="500"/>
      <c r="H378" s="500"/>
      <c r="I378" s="500"/>
      <c r="J378" s="500"/>
      <c r="K378" s="500"/>
      <c r="L378" s="500"/>
      <c r="M378" s="500"/>
      <c r="N378" s="500"/>
      <c r="O378" s="500"/>
      <c r="P378" s="500"/>
      <c r="Q378" s="500"/>
      <c r="R378" s="500"/>
      <c r="S378" s="500"/>
      <c r="T378" s="500"/>
      <c r="U378" s="500"/>
      <c r="V378" s="500"/>
      <c r="W378" s="500"/>
      <c r="X378" s="500"/>
      <c r="Y378" s="500"/>
      <c r="Z378" s="500"/>
    </row>
    <row r="379" spans="1:26" ht="15.75">
      <c r="A379" s="500"/>
      <c r="B379" s="500"/>
      <c r="C379" s="500"/>
      <c r="D379" s="500"/>
      <c r="E379" s="500"/>
      <c r="F379" s="500"/>
      <c r="G379" s="500"/>
      <c r="H379" s="500"/>
      <c r="I379" s="500"/>
      <c r="J379" s="500"/>
      <c r="K379" s="500"/>
      <c r="L379" s="500"/>
      <c r="M379" s="500"/>
      <c r="N379" s="500"/>
      <c r="O379" s="500"/>
      <c r="P379" s="500"/>
      <c r="Q379" s="500"/>
      <c r="R379" s="500"/>
      <c r="S379" s="500"/>
      <c r="T379" s="500"/>
      <c r="U379" s="500"/>
      <c r="V379" s="500"/>
      <c r="W379" s="500"/>
      <c r="X379" s="500"/>
      <c r="Y379" s="500"/>
      <c r="Z379" s="500"/>
    </row>
    <row r="380" spans="1:26" ht="15.75">
      <c r="A380" s="500"/>
      <c r="B380" s="500"/>
      <c r="C380" s="500"/>
      <c r="D380" s="500"/>
      <c r="E380" s="500"/>
      <c r="F380" s="500"/>
      <c r="G380" s="500"/>
      <c r="H380" s="500"/>
      <c r="I380" s="500"/>
      <c r="J380" s="500"/>
      <c r="K380" s="500"/>
      <c r="L380" s="500"/>
      <c r="M380" s="500"/>
      <c r="N380" s="500"/>
      <c r="O380" s="500"/>
      <c r="P380" s="500"/>
      <c r="Q380" s="500"/>
      <c r="R380" s="500"/>
      <c r="S380" s="500"/>
      <c r="T380" s="500"/>
      <c r="U380" s="500"/>
      <c r="V380" s="500"/>
      <c r="W380" s="500"/>
      <c r="X380" s="500"/>
      <c r="Y380" s="500"/>
      <c r="Z380" s="500"/>
    </row>
    <row r="381" spans="1:26" ht="15.75">
      <c r="A381" s="500"/>
      <c r="B381" s="500"/>
      <c r="C381" s="500"/>
      <c r="D381" s="500"/>
      <c r="E381" s="500"/>
      <c r="F381" s="500"/>
      <c r="G381" s="500"/>
      <c r="H381" s="500"/>
      <c r="I381" s="500"/>
      <c r="J381" s="500"/>
      <c r="K381" s="500"/>
      <c r="L381" s="500"/>
      <c r="M381" s="500"/>
      <c r="N381" s="500"/>
      <c r="O381" s="500"/>
      <c r="P381" s="500"/>
      <c r="Q381" s="500"/>
      <c r="R381" s="500"/>
      <c r="S381" s="500"/>
      <c r="T381" s="500"/>
      <c r="U381" s="500"/>
      <c r="V381" s="500"/>
      <c r="W381" s="500"/>
      <c r="X381" s="500"/>
      <c r="Y381" s="500"/>
      <c r="Z381" s="500"/>
    </row>
    <row r="382" spans="1:26" ht="15.75">
      <c r="A382" s="500"/>
      <c r="B382" s="500"/>
      <c r="C382" s="500"/>
      <c r="D382" s="500"/>
      <c r="E382" s="500"/>
      <c r="F382" s="500"/>
      <c r="G382" s="500"/>
      <c r="H382" s="500"/>
      <c r="I382" s="500"/>
      <c r="J382" s="500"/>
      <c r="K382" s="500"/>
      <c r="L382" s="500"/>
      <c r="M382" s="500"/>
      <c r="N382" s="500"/>
      <c r="O382" s="500"/>
      <c r="P382" s="500"/>
      <c r="Q382" s="500"/>
      <c r="R382" s="500"/>
      <c r="S382" s="500"/>
      <c r="T382" s="500"/>
      <c r="U382" s="500"/>
      <c r="V382" s="500"/>
      <c r="W382" s="500"/>
      <c r="X382" s="500"/>
      <c r="Y382" s="500"/>
      <c r="Z382" s="500"/>
    </row>
    <row r="383" spans="1:26" ht="15.75">
      <c r="A383" s="500"/>
      <c r="B383" s="500"/>
      <c r="C383" s="500"/>
      <c r="D383" s="500"/>
      <c r="E383" s="500"/>
      <c r="F383" s="500"/>
      <c r="G383" s="500"/>
      <c r="H383" s="500"/>
      <c r="I383" s="500"/>
      <c r="J383" s="500"/>
      <c r="K383" s="500"/>
      <c r="L383" s="500"/>
      <c r="M383" s="500"/>
      <c r="N383" s="500"/>
      <c r="O383" s="500"/>
      <c r="P383" s="500"/>
      <c r="Q383" s="500"/>
      <c r="R383" s="500"/>
      <c r="S383" s="500"/>
      <c r="T383" s="500"/>
      <c r="U383" s="500"/>
      <c r="V383" s="500"/>
      <c r="W383" s="500"/>
      <c r="X383" s="500"/>
      <c r="Y383" s="500"/>
      <c r="Z383" s="500"/>
    </row>
    <row r="384" spans="1:26" ht="15.75">
      <c r="A384" s="500"/>
      <c r="B384" s="500"/>
      <c r="C384" s="500"/>
      <c r="D384" s="500"/>
      <c r="E384" s="500"/>
      <c r="F384" s="500"/>
      <c r="G384" s="500"/>
      <c r="H384" s="500"/>
      <c r="I384" s="500"/>
      <c r="J384" s="500"/>
      <c r="K384" s="500"/>
      <c r="L384" s="500"/>
      <c r="M384" s="500"/>
      <c r="N384" s="500"/>
      <c r="O384" s="500"/>
      <c r="P384" s="500"/>
      <c r="Q384" s="500"/>
      <c r="R384" s="500"/>
      <c r="S384" s="500"/>
      <c r="T384" s="500"/>
      <c r="U384" s="500"/>
      <c r="V384" s="500"/>
      <c r="W384" s="500"/>
      <c r="X384" s="500"/>
      <c r="Y384" s="500"/>
      <c r="Z384" s="500"/>
    </row>
    <row r="385" spans="1:26" ht="15.75">
      <c r="A385" s="500"/>
      <c r="B385" s="500"/>
      <c r="C385" s="500"/>
      <c r="D385" s="500"/>
      <c r="E385" s="500"/>
      <c r="F385" s="500"/>
      <c r="G385" s="500"/>
      <c r="H385" s="500"/>
      <c r="I385" s="500"/>
      <c r="J385" s="500"/>
      <c r="K385" s="500"/>
      <c r="L385" s="500"/>
      <c r="M385" s="500"/>
      <c r="N385" s="500"/>
      <c r="O385" s="500"/>
      <c r="P385" s="500"/>
      <c r="Q385" s="500"/>
      <c r="R385" s="500"/>
      <c r="S385" s="500"/>
      <c r="T385" s="500"/>
      <c r="U385" s="500"/>
      <c r="V385" s="500"/>
      <c r="W385" s="500"/>
      <c r="X385" s="500"/>
      <c r="Y385" s="500"/>
      <c r="Z385" s="500"/>
    </row>
    <row r="386" spans="1:26" ht="15.75">
      <c r="A386" s="500"/>
      <c r="B386" s="500"/>
      <c r="C386" s="500"/>
      <c r="D386" s="500"/>
      <c r="E386" s="500"/>
      <c r="F386" s="500"/>
      <c r="G386" s="500"/>
      <c r="H386" s="500"/>
      <c r="I386" s="500"/>
      <c r="J386" s="500"/>
      <c r="K386" s="500"/>
      <c r="L386" s="500"/>
      <c r="M386" s="500"/>
      <c r="N386" s="500"/>
      <c r="O386" s="500"/>
      <c r="P386" s="500"/>
      <c r="Q386" s="500"/>
      <c r="R386" s="500"/>
      <c r="S386" s="500"/>
      <c r="T386" s="500"/>
      <c r="U386" s="500"/>
      <c r="V386" s="500"/>
      <c r="W386" s="500"/>
      <c r="X386" s="500"/>
      <c r="Y386" s="500"/>
      <c r="Z386" s="500"/>
    </row>
    <row r="387" spans="1:26" ht="15.75">
      <c r="A387" s="500"/>
      <c r="B387" s="500"/>
      <c r="C387" s="500"/>
      <c r="D387" s="500"/>
      <c r="E387" s="500"/>
      <c r="F387" s="500"/>
      <c r="G387" s="500"/>
      <c r="H387" s="500"/>
      <c r="I387" s="500"/>
      <c r="J387" s="500"/>
      <c r="K387" s="500"/>
      <c r="L387" s="500"/>
      <c r="M387" s="500"/>
      <c r="N387" s="500"/>
      <c r="O387" s="500"/>
      <c r="P387" s="500"/>
      <c r="Q387" s="500"/>
      <c r="R387" s="500"/>
      <c r="S387" s="500"/>
      <c r="T387" s="500"/>
      <c r="U387" s="500"/>
      <c r="V387" s="500"/>
      <c r="W387" s="500"/>
      <c r="X387" s="500"/>
      <c r="Y387" s="500"/>
      <c r="Z387" s="500"/>
    </row>
    <row r="388" spans="1:26" ht="15.75">
      <c r="A388" s="500"/>
      <c r="B388" s="500"/>
      <c r="C388" s="500"/>
      <c r="D388" s="500"/>
      <c r="E388" s="500"/>
      <c r="F388" s="500"/>
      <c r="G388" s="500"/>
      <c r="H388" s="500"/>
      <c r="I388" s="500"/>
      <c r="J388" s="500"/>
      <c r="K388" s="500"/>
      <c r="L388" s="500"/>
      <c r="M388" s="500"/>
      <c r="N388" s="500"/>
      <c r="O388" s="500"/>
      <c r="P388" s="500"/>
      <c r="Q388" s="500"/>
      <c r="R388" s="500"/>
      <c r="S388" s="500"/>
      <c r="T388" s="500"/>
      <c r="U388" s="500"/>
      <c r="V388" s="500"/>
      <c r="W388" s="500"/>
      <c r="X388" s="500"/>
      <c r="Y388" s="500"/>
      <c r="Z388" s="500"/>
    </row>
    <row r="389" spans="1:26" ht="15.75">
      <c r="A389" s="500"/>
      <c r="B389" s="500"/>
      <c r="C389" s="500"/>
      <c r="D389" s="500"/>
      <c r="E389" s="500"/>
      <c r="F389" s="500"/>
      <c r="G389" s="500"/>
      <c r="H389" s="500"/>
      <c r="I389" s="500"/>
      <c r="J389" s="500"/>
      <c r="K389" s="500"/>
      <c r="L389" s="500"/>
      <c r="M389" s="500"/>
      <c r="N389" s="500"/>
      <c r="O389" s="500"/>
      <c r="P389" s="500"/>
      <c r="Q389" s="500"/>
      <c r="R389" s="500"/>
      <c r="S389" s="500"/>
      <c r="T389" s="500"/>
      <c r="U389" s="500"/>
      <c r="V389" s="500"/>
      <c r="W389" s="500"/>
      <c r="X389" s="500"/>
      <c r="Y389" s="500"/>
      <c r="Z389" s="500"/>
    </row>
    <row r="390" spans="1:26" ht="15.75">
      <c r="A390" s="500"/>
      <c r="B390" s="500"/>
      <c r="C390" s="500"/>
      <c r="D390" s="500"/>
      <c r="E390" s="500"/>
      <c r="F390" s="500"/>
      <c r="G390" s="500"/>
      <c r="H390" s="500"/>
      <c r="I390" s="500"/>
      <c r="J390" s="500"/>
      <c r="K390" s="500"/>
      <c r="L390" s="500"/>
      <c r="M390" s="500"/>
      <c r="N390" s="500"/>
      <c r="O390" s="500"/>
      <c r="P390" s="500"/>
      <c r="Q390" s="500"/>
      <c r="R390" s="500"/>
      <c r="S390" s="500"/>
      <c r="T390" s="500"/>
      <c r="U390" s="500"/>
      <c r="V390" s="500"/>
      <c r="W390" s="500"/>
      <c r="X390" s="500"/>
      <c r="Y390" s="500"/>
      <c r="Z390" s="500"/>
    </row>
    <row r="391" spans="1:26" ht="15.75">
      <c r="A391" s="500"/>
      <c r="B391" s="500"/>
      <c r="C391" s="500"/>
      <c r="D391" s="500"/>
      <c r="E391" s="500"/>
      <c r="F391" s="500"/>
      <c r="G391" s="500"/>
      <c r="H391" s="500"/>
      <c r="I391" s="500"/>
      <c r="J391" s="500"/>
      <c r="K391" s="500"/>
      <c r="L391" s="500"/>
      <c r="M391" s="500"/>
      <c r="N391" s="500"/>
      <c r="O391" s="500"/>
      <c r="P391" s="500"/>
      <c r="Q391" s="500"/>
      <c r="R391" s="500"/>
      <c r="S391" s="500"/>
      <c r="T391" s="500"/>
      <c r="U391" s="500"/>
      <c r="V391" s="500"/>
      <c r="W391" s="500"/>
      <c r="X391" s="500"/>
      <c r="Y391" s="500"/>
      <c r="Z391" s="500"/>
    </row>
    <row r="392" spans="1:26" ht="15.75">
      <c r="A392" s="500"/>
      <c r="B392" s="500"/>
      <c r="C392" s="500"/>
      <c r="D392" s="500"/>
      <c r="E392" s="500"/>
      <c r="F392" s="500"/>
      <c r="G392" s="500"/>
      <c r="H392" s="500"/>
      <c r="I392" s="500"/>
      <c r="J392" s="500"/>
      <c r="K392" s="500"/>
      <c r="L392" s="500"/>
      <c r="M392" s="500"/>
      <c r="N392" s="500"/>
      <c r="O392" s="500"/>
      <c r="P392" s="500"/>
      <c r="Q392" s="500"/>
      <c r="R392" s="500"/>
      <c r="S392" s="500"/>
      <c r="T392" s="500"/>
      <c r="U392" s="500"/>
      <c r="V392" s="500"/>
      <c r="W392" s="500"/>
      <c r="X392" s="500"/>
      <c r="Y392" s="500"/>
      <c r="Z392" s="500"/>
    </row>
    <row r="393" spans="1:26" ht="15.75">
      <c r="A393" s="500"/>
      <c r="B393" s="500"/>
      <c r="C393" s="500"/>
      <c r="D393" s="500"/>
      <c r="E393" s="500"/>
      <c r="F393" s="500"/>
      <c r="G393" s="500"/>
      <c r="H393" s="500"/>
      <c r="I393" s="500"/>
      <c r="J393" s="500"/>
      <c r="K393" s="500"/>
      <c r="L393" s="500"/>
      <c r="M393" s="500"/>
      <c r="N393" s="500"/>
      <c r="O393" s="500"/>
      <c r="P393" s="500"/>
      <c r="Q393" s="500"/>
      <c r="R393" s="500"/>
      <c r="S393" s="500"/>
      <c r="T393" s="500"/>
      <c r="U393" s="500"/>
      <c r="V393" s="500"/>
      <c r="W393" s="500"/>
      <c r="X393" s="500"/>
      <c r="Y393" s="500"/>
      <c r="Z393" s="500"/>
    </row>
    <row r="394" spans="1:26" ht="15.75">
      <c r="A394" s="500"/>
      <c r="B394" s="500"/>
      <c r="C394" s="500"/>
      <c r="D394" s="500"/>
      <c r="E394" s="500"/>
      <c r="F394" s="500"/>
      <c r="G394" s="500"/>
      <c r="H394" s="500"/>
      <c r="I394" s="500"/>
      <c r="J394" s="500"/>
      <c r="K394" s="500"/>
      <c r="L394" s="500"/>
      <c r="M394" s="500"/>
      <c r="N394" s="500"/>
      <c r="O394" s="500"/>
      <c r="P394" s="500"/>
      <c r="Q394" s="500"/>
      <c r="R394" s="500"/>
      <c r="S394" s="500"/>
      <c r="T394" s="500"/>
      <c r="U394" s="500"/>
      <c r="V394" s="500"/>
      <c r="W394" s="500"/>
      <c r="X394" s="500"/>
      <c r="Y394" s="500"/>
      <c r="Z394" s="500"/>
    </row>
    <row r="395" spans="1:26" ht="15.75">
      <c r="A395" s="500"/>
      <c r="B395" s="500"/>
      <c r="C395" s="500"/>
      <c r="D395" s="500"/>
      <c r="E395" s="500"/>
      <c r="F395" s="500"/>
      <c r="G395" s="500"/>
      <c r="H395" s="500"/>
      <c r="I395" s="500"/>
      <c r="J395" s="500"/>
      <c r="K395" s="500"/>
      <c r="L395" s="500"/>
      <c r="M395" s="500"/>
      <c r="N395" s="500"/>
      <c r="O395" s="500"/>
      <c r="P395" s="500"/>
      <c r="Q395" s="500"/>
      <c r="R395" s="500"/>
      <c r="S395" s="500"/>
      <c r="T395" s="500"/>
      <c r="U395" s="500"/>
      <c r="V395" s="500"/>
      <c r="W395" s="500"/>
      <c r="X395" s="500"/>
      <c r="Y395" s="500"/>
      <c r="Z395" s="500"/>
    </row>
    <row r="396" spans="1:26" ht="15.75">
      <c r="A396" s="500"/>
      <c r="B396" s="500"/>
      <c r="C396" s="500"/>
      <c r="D396" s="500"/>
      <c r="E396" s="500"/>
      <c r="F396" s="500"/>
      <c r="G396" s="500"/>
      <c r="H396" s="500"/>
      <c r="I396" s="500"/>
      <c r="J396" s="500"/>
      <c r="K396" s="500"/>
      <c r="L396" s="500"/>
      <c r="M396" s="500"/>
      <c r="N396" s="500"/>
      <c r="O396" s="500"/>
      <c r="P396" s="500"/>
      <c r="Q396" s="500"/>
      <c r="R396" s="500"/>
      <c r="S396" s="500"/>
      <c r="T396" s="500"/>
      <c r="U396" s="500"/>
      <c r="V396" s="500"/>
      <c r="W396" s="500"/>
      <c r="X396" s="500"/>
      <c r="Y396" s="500"/>
      <c r="Z396" s="500"/>
    </row>
    <row r="397" spans="1:26" ht="15.75">
      <c r="A397" s="500"/>
      <c r="B397" s="500"/>
      <c r="C397" s="500"/>
      <c r="D397" s="500"/>
      <c r="E397" s="500"/>
      <c r="F397" s="500"/>
      <c r="G397" s="500"/>
      <c r="H397" s="500"/>
      <c r="I397" s="500"/>
      <c r="J397" s="500"/>
      <c r="K397" s="500"/>
      <c r="L397" s="500"/>
      <c r="M397" s="500"/>
      <c r="N397" s="500"/>
      <c r="O397" s="500"/>
      <c r="P397" s="500"/>
      <c r="Q397" s="500"/>
      <c r="R397" s="500"/>
      <c r="S397" s="500"/>
      <c r="T397" s="500"/>
      <c r="U397" s="500"/>
      <c r="V397" s="500"/>
      <c r="W397" s="500"/>
      <c r="X397" s="500"/>
      <c r="Y397" s="500"/>
      <c r="Z397" s="500"/>
    </row>
    <row r="398" spans="1:26" ht="15.75">
      <c r="A398" s="500"/>
      <c r="B398" s="500"/>
      <c r="C398" s="500"/>
      <c r="D398" s="500"/>
      <c r="E398" s="500"/>
      <c r="F398" s="500"/>
      <c r="G398" s="500"/>
      <c r="H398" s="500"/>
      <c r="I398" s="500"/>
      <c r="J398" s="500"/>
      <c r="K398" s="500"/>
      <c r="L398" s="500"/>
      <c r="M398" s="500"/>
      <c r="N398" s="500"/>
      <c r="O398" s="500"/>
      <c r="P398" s="500"/>
      <c r="Q398" s="500"/>
      <c r="R398" s="500"/>
      <c r="S398" s="500"/>
      <c r="T398" s="500"/>
      <c r="U398" s="500"/>
      <c r="V398" s="500"/>
      <c r="W398" s="500"/>
      <c r="X398" s="500"/>
      <c r="Y398" s="500"/>
      <c r="Z398" s="500"/>
    </row>
    <row r="399" spans="1:26" ht="15.75">
      <c r="A399" s="500"/>
      <c r="B399" s="500"/>
      <c r="C399" s="500"/>
      <c r="D399" s="500"/>
      <c r="E399" s="500"/>
      <c r="F399" s="500"/>
      <c r="G399" s="500"/>
      <c r="H399" s="500"/>
      <c r="I399" s="500"/>
      <c r="J399" s="500"/>
      <c r="K399" s="500"/>
      <c r="L399" s="500"/>
      <c r="M399" s="500"/>
      <c r="N399" s="500"/>
      <c r="O399" s="500"/>
      <c r="P399" s="500"/>
      <c r="Q399" s="500"/>
      <c r="R399" s="500"/>
      <c r="S399" s="500"/>
      <c r="T399" s="500"/>
      <c r="U399" s="500"/>
      <c r="V399" s="500"/>
      <c r="W399" s="500"/>
      <c r="X399" s="500"/>
      <c r="Y399" s="500"/>
      <c r="Z399" s="500"/>
    </row>
    <row r="400" spans="1:26" ht="15.75">
      <c r="A400" s="500"/>
      <c r="B400" s="500"/>
      <c r="C400" s="500"/>
      <c r="D400" s="500"/>
      <c r="E400" s="500"/>
      <c r="F400" s="500"/>
      <c r="G400" s="500"/>
      <c r="H400" s="500"/>
      <c r="I400" s="500"/>
      <c r="J400" s="500"/>
      <c r="K400" s="500"/>
      <c r="L400" s="500"/>
      <c r="M400" s="500"/>
      <c r="N400" s="500"/>
      <c r="O400" s="500"/>
      <c r="P400" s="500"/>
      <c r="Q400" s="500"/>
      <c r="R400" s="500"/>
      <c r="S400" s="500"/>
      <c r="T400" s="500"/>
      <c r="U400" s="500"/>
      <c r="V400" s="500"/>
      <c r="W400" s="500"/>
      <c r="X400" s="500"/>
      <c r="Y400" s="500"/>
      <c r="Z400" s="500"/>
    </row>
    <row r="401" spans="1:26" ht="15.75">
      <c r="A401" s="500"/>
      <c r="B401" s="500"/>
      <c r="C401" s="500"/>
      <c r="D401" s="500"/>
      <c r="E401" s="500"/>
      <c r="F401" s="500"/>
      <c r="G401" s="500"/>
      <c r="H401" s="500"/>
      <c r="I401" s="500"/>
      <c r="J401" s="500"/>
      <c r="K401" s="500"/>
      <c r="L401" s="500"/>
      <c r="M401" s="500"/>
      <c r="N401" s="500"/>
      <c r="O401" s="500"/>
      <c r="P401" s="500"/>
      <c r="Q401" s="500"/>
      <c r="R401" s="500"/>
      <c r="S401" s="500"/>
      <c r="T401" s="500"/>
      <c r="U401" s="500"/>
      <c r="V401" s="500"/>
      <c r="W401" s="500"/>
      <c r="X401" s="500"/>
      <c r="Y401" s="500"/>
      <c r="Z401" s="500"/>
    </row>
    <row r="402" spans="1:26" ht="15.75">
      <c r="A402" s="500"/>
      <c r="B402" s="500"/>
      <c r="C402" s="500"/>
      <c r="D402" s="500"/>
      <c r="E402" s="500"/>
      <c r="F402" s="500"/>
      <c r="G402" s="500"/>
      <c r="H402" s="500"/>
      <c r="I402" s="500"/>
      <c r="J402" s="500"/>
      <c r="K402" s="500"/>
      <c r="L402" s="500"/>
      <c r="M402" s="500"/>
      <c r="N402" s="500"/>
      <c r="O402" s="500"/>
      <c r="P402" s="500"/>
      <c r="Q402" s="500"/>
      <c r="R402" s="500"/>
      <c r="S402" s="500"/>
      <c r="T402" s="500"/>
      <c r="U402" s="500"/>
      <c r="V402" s="500"/>
      <c r="W402" s="500"/>
      <c r="X402" s="500"/>
      <c r="Y402" s="500"/>
      <c r="Z402" s="500"/>
    </row>
    <row r="403" spans="1:26" ht="15.75">
      <c r="A403" s="500"/>
      <c r="B403" s="500"/>
      <c r="C403" s="500"/>
      <c r="D403" s="500"/>
      <c r="E403" s="500"/>
      <c r="F403" s="500"/>
      <c r="G403" s="500"/>
      <c r="H403" s="500"/>
      <c r="I403" s="500"/>
      <c r="J403" s="500"/>
      <c r="K403" s="500"/>
      <c r="L403" s="500"/>
      <c r="M403" s="500"/>
      <c r="N403" s="500"/>
      <c r="O403" s="500"/>
      <c r="P403" s="500"/>
      <c r="Q403" s="500"/>
      <c r="R403" s="500"/>
      <c r="S403" s="500"/>
      <c r="T403" s="500"/>
      <c r="U403" s="500"/>
      <c r="V403" s="500"/>
      <c r="W403" s="500"/>
      <c r="X403" s="500"/>
      <c r="Y403" s="500"/>
      <c r="Z403" s="500"/>
    </row>
    <row r="404" spans="1:26" ht="15.75">
      <c r="A404" s="500"/>
      <c r="B404" s="500"/>
      <c r="C404" s="500"/>
      <c r="D404" s="500"/>
      <c r="E404" s="500"/>
      <c r="F404" s="500"/>
      <c r="G404" s="500"/>
      <c r="H404" s="500"/>
      <c r="I404" s="500"/>
      <c r="J404" s="500"/>
      <c r="K404" s="500"/>
      <c r="L404" s="500"/>
      <c r="M404" s="500"/>
      <c r="N404" s="500"/>
      <c r="O404" s="500"/>
      <c r="P404" s="500"/>
      <c r="Q404" s="500"/>
      <c r="R404" s="500"/>
      <c r="S404" s="500"/>
      <c r="T404" s="500"/>
      <c r="U404" s="500"/>
      <c r="V404" s="500"/>
      <c r="W404" s="500"/>
      <c r="X404" s="500"/>
      <c r="Y404" s="500"/>
      <c r="Z404" s="500"/>
    </row>
    <row r="405" spans="1:26" ht="15.75">
      <c r="A405" s="500"/>
      <c r="B405" s="500"/>
      <c r="C405" s="500"/>
      <c r="D405" s="500"/>
      <c r="E405" s="500"/>
      <c r="F405" s="500"/>
      <c r="G405" s="500"/>
      <c r="H405" s="500"/>
      <c r="I405" s="500"/>
      <c r="J405" s="500"/>
      <c r="K405" s="500"/>
      <c r="L405" s="500"/>
      <c r="M405" s="500"/>
      <c r="N405" s="500"/>
      <c r="O405" s="500"/>
      <c r="P405" s="500"/>
      <c r="Q405" s="500"/>
      <c r="R405" s="500"/>
      <c r="S405" s="500"/>
      <c r="T405" s="500"/>
      <c r="U405" s="500"/>
      <c r="V405" s="500"/>
      <c r="W405" s="500"/>
      <c r="X405" s="500"/>
      <c r="Y405" s="500"/>
      <c r="Z405" s="500"/>
    </row>
    <row r="406" spans="1:26" ht="15.75">
      <c r="A406" s="500"/>
      <c r="B406" s="500"/>
      <c r="C406" s="500"/>
      <c r="D406" s="500"/>
      <c r="E406" s="500"/>
      <c r="F406" s="500"/>
      <c r="G406" s="500"/>
      <c r="H406" s="500"/>
      <c r="I406" s="500"/>
      <c r="J406" s="500"/>
      <c r="K406" s="500"/>
      <c r="L406" s="500"/>
      <c r="M406" s="500"/>
      <c r="N406" s="500"/>
      <c r="O406" s="500"/>
      <c r="P406" s="500"/>
      <c r="Q406" s="500"/>
      <c r="R406" s="500"/>
      <c r="S406" s="500"/>
      <c r="T406" s="500"/>
      <c r="U406" s="500"/>
      <c r="V406" s="500"/>
      <c r="W406" s="500"/>
      <c r="X406" s="500"/>
      <c r="Y406" s="500"/>
      <c r="Z406" s="500"/>
    </row>
    <row r="407" spans="1:26" ht="15.75">
      <c r="A407" s="500"/>
      <c r="B407" s="500"/>
      <c r="C407" s="500"/>
      <c r="D407" s="500"/>
      <c r="E407" s="500"/>
      <c r="F407" s="500"/>
      <c r="G407" s="500"/>
      <c r="H407" s="500"/>
      <c r="I407" s="500"/>
      <c r="J407" s="500"/>
      <c r="K407" s="500"/>
      <c r="L407" s="500"/>
      <c r="M407" s="500"/>
      <c r="N407" s="500"/>
      <c r="O407" s="500"/>
      <c r="P407" s="500"/>
      <c r="Q407" s="500"/>
      <c r="R407" s="500"/>
      <c r="S407" s="500"/>
      <c r="T407" s="500"/>
      <c r="U407" s="500"/>
      <c r="V407" s="500"/>
      <c r="W407" s="500"/>
      <c r="X407" s="500"/>
      <c r="Y407" s="500"/>
      <c r="Z407" s="500"/>
    </row>
    <row r="408" spans="1:26" ht="15.75">
      <c r="A408" s="500"/>
      <c r="B408" s="500"/>
      <c r="C408" s="500"/>
      <c r="D408" s="500"/>
      <c r="E408" s="500"/>
      <c r="F408" s="500"/>
      <c r="G408" s="500"/>
      <c r="H408" s="500"/>
      <c r="I408" s="500"/>
      <c r="J408" s="500"/>
      <c r="K408" s="500"/>
      <c r="L408" s="500"/>
      <c r="M408" s="500"/>
      <c r="N408" s="500"/>
      <c r="O408" s="500"/>
      <c r="P408" s="500"/>
      <c r="Q408" s="500"/>
      <c r="R408" s="500"/>
      <c r="S408" s="500"/>
      <c r="T408" s="500"/>
      <c r="U408" s="500"/>
      <c r="V408" s="500"/>
      <c r="W408" s="500"/>
      <c r="X408" s="500"/>
      <c r="Y408" s="500"/>
      <c r="Z408" s="500"/>
    </row>
    <row r="409" spans="1:26" ht="15.75">
      <c r="A409" s="500"/>
      <c r="B409" s="500"/>
      <c r="C409" s="500"/>
      <c r="D409" s="500"/>
      <c r="E409" s="500"/>
      <c r="F409" s="500"/>
      <c r="G409" s="500"/>
      <c r="H409" s="500"/>
      <c r="I409" s="500"/>
      <c r="J409" s="500"/>
      <c r="K409" s="500"/>
      <c r="L409" s="500"/>
      <c r="M409" s="500"/>
      <c r="N409" s="500"/>
      <c r="O409" s="500"/>
      <c r="P409" s="500"/>
      <c r="Q409" s="500"/>
      <c r="R409" s="500"/>
      <c r="S409" s="500"/>
      <c r="T409" s="500"/>
      <c r="U409" s="500"/>
      <c r="V409" s="500"/>
      <c r="W409" s="500"/>
      <c r="X409" s="500"/>
      <c r="Y409" s="500"/>
      <c r="Z409" s="500"/>
    </row>
    <row r="410" spans="1:26" ht="15.75">
      <c r="A410" s="500"/>
      <c r="B410" s="500"/>
      <c r="C410" s="500"/>
      <c r="D410" s="500"/>
      <c r="E410" s="500"/>
      <c r="F410" s="500"/>
      <c r="G410" s="500"/>
      <c r="H410" s="500"/>
      <c r="I410" s="500"/>
      <c r="J410" s="500"/>
      <c r="K410" s="500"/>
      <c r="L410" s="500"/>
      <c r="M410" s="500"/>
      <c r="N410" s="500"/>
      <c r="O410" s="500"/>
      <c r="P410" s="500"/>
      <c r="Q410" s="500"/>
      <c r="R410" s="500"/>
      <c r="S410" s="500"/>
      <c r="T410" s="500"/>
      <c r="U410" s="500"/>
      <c r="V410" s="500"/>
      <c r="W410" s="500"/>
      <c r="X410" s="500"/>
      <c r="Y410" s="500"/>
      <c r="Z410" s="500"/>
    </row>
    <row r="411" spans="1:26" ht="15.75">
      <c r="A411" s="500"/>
      <c r="B411" s="500"/>
      <c r="C411" s="500"/>
      <c r="D411" s="500"/>
      <c r="E411" s="500"/>
      <c r="F411" s="500"/>
      <c r="G411" s="500"/>
      <c r="H411" s="500"/>
      <c r="I411" s="500"/>
      <c r="J411" s="500"/>
      <c r="K411" s="500"/>
      <c r="L411" s="500"/>
      <c r="M411" s="500"/>
      <c r="N411" s="500"/>
      <c r="O411" s="500"/>
      <c r="P411" s="500"/>
      <c r="Q411" s="500"/>
      <c r="R411" s="500"/>
      <c r="S411" s="500"/>
      <c r="T411" s="500"/>
      <c r="U411" s="500"/>
      <c r="V411" s="500"/>
      <c r="W411" s="500"/>
      <c r="X411" s="500"/>
      <c r="Y411" s="500"/>
      <c r="Z411" s="500"/>
    </row>
    <row r="412" spans="1:26" ht="15.75">
      <c r="A412" s="500"/>
      <c r="B412" s="500"/>
      <c r="C412" s="500"/>
      <c r="D412" s="500"/>
      <c r="E412" s="500"/>
      <c r="F412" s="500"/>
      <c r="G412" s="500"/>
      <c r="H412" s="500"/>
      <c r="I412" s="500"/>
      <c r="J412" s="500"/>
      <c r="K412" s="500"/>
      <c r="L412" s="500"/>
      <c r="M412" s="500"/>
      <c r="N412" s="500"/>
      <c r="O412" s="500"/>
      <c r="P412" s="500"/>
      <c r="Q412" s="500"/>
      <c r="R412" s="500"/>
      <c r="S412" s="500"/>
      <c r="T412" s="500"/>
      <c r="U412" s="500"/>
      <c r="V412" s="500"/>
      <c r="W412" s="500"/>
      <c r="X412" s="500"/>
      <c r="Y412" s="500"/>
      <c r="Z412" s="500"/>
    </row>
    <row r="413" spans="1:26" ht="15.75">
      <c r="A413" s="500"/>
      <c r="B413" s="500"/>
      <c r="C413" s="500"/>
      <c r="D413" s="500"/>
      <c r="E413" s="500"/>
      <c r="F413" s="500"/>
      <c r="G413" s="500"/>
      <c r="H413" s="500"/>
      <c r="I413" s="500"/>
      <c r="J413" s="500"/>
      <c r="K413" s="500"/>
      <c r="L413" s="500"/>
      <c r="M413" s="500"/>
      <c r="N413" s="500"/>
      <c r="O413" s="500"/>
      <c r="P413" s="500"/>
      <c r="Q413" s="500"/>
      <c r="R413" s="500"/>
      <c r="S413" s="500"/>
      <c r="T413" s="500"/>
      <c r="U413" s="500"/>
      <c r="V413" s="500"/>
      <c r="W413" s="500"/>
      <c r="X413" s="500"/>
      <c r="Y413" s="500"/>
      <c r="Z413" s="500"/>
    </row>
    <row r="414" spans="1:26" ht="15.75">
      <c r="A414" s="500"/>
      <c r="B414" s="500"/>
      <c r="C414" s="500"/>
      <c r="D414" s="500"/>
      <c r="E414" s="500"/>
      <c r="F414" s="500"/>
      <c r="G414" s="500"/>
      <c r="H414" s="500"/>
      <c r="I414" s="500"/>
      <c r="J414" s="500"/>
      <c r="K414" s="500"/>
      <c r="L414" s="500"/>
      <c r="M414" s="500"/>
      <c r="N414" s="500"/>
      <c r="O414" s="500"/>
      <c r="P414" s="500"/>
      <c r="Q414" s="500"/>
      <c r="R414" s="500"/>
      <c r="S414" s="500"/>
      <c r="T414" s="500"/>
      <c r="U414" s="500"/>
      <c r="V414" s="500"/>
      <c r="W414" s="500"/>
      <c r="X414" s="500"/>
      <c r="Y414" s="500"/>
      <c r="Z414" s="500"/>
    </row>
    <row r="415" spans="1:26" ht="15.75">
      <c r="A415" s="500"/>
      <c r="B415" s="500"/>
      <c r="C415" s="500"/>
      <c r="D415" s="500"/>
      <c r="E415" s="500"/>
      <c r="F415" s="500"/>
      <c r="G415" s="500"/>
      <c r="H415" s="500"/>
      <c r="I415" s="500"/>
      <c r="J415" s="500"/>
      <c r="K415" s="500"/>
      <c r="L415" s="500"/>
      <c r="M415" s="500"/>
      <c r="N415" s="500"/>
      <c r="O415" s="500"/>
      <c r="P415" s="500"/>
      <c r="Q415" s="500"/>
      <c r="R415" s="500"/>
      <c r="S415" s="500"/>
      <c r="T415" s="500"/>
      <c r="U415" s="500"/>
      <c r="V415" s="500"/>
      <c r="W415" s="500"/>
      <c r="X415" s="500"/>
      <c r="Y415" s="500"/>
      <c r="Z415" s="500"/>
    </row>
    <row r="416" spans="1:26" ht="15.75">
      <c r="A416" s="500"/>
      <c r="B416" s="500"/>
      <c r="C416" s="500"/>
      <c r="D416" s="500"/>
      <c r="E416" s="500"/>
      <c r="F416" s="500"/>
      <c r="G416" s="500"/>
      <c r="H416" s="500"/>
      <c r="I416" s="500"/>
      <c r="J416" s="500"/>
      <c r="K416" s="500"/>
      <c r="L416" s="500"/>
      <c r="M416" s="500"/>
      <c r="N416" s="500"/>
      <c r="O416" s="500"/>
      <c r="P416" s="500"/>
      <c r="Q416" s="500"/>
      <c r="R416" s="500"/>
      <c r="S416" s="500"/>
      <c r="T416" s="500"/>
      <c r="U416" s="500"/>
      <c r="V416" s="500"/>
      <c r="W416" s="500"/>
      <c r="X416" s="500"/>
      <c r="Y416" s="500"/>
      <c r="Z416" s="500"/>
    </row>
    <row r="417" spans="1:26" ht="15.75">
      <c r="A417" s="500"/>
      <c r="B417" s="500"/>
      <c r="C417" s="500"/>
      <c r="D417" s="500"/>
      <c r="E417" s="500"/>
      <c r="F417" s="500"/>
      <c r="G417" s="500"/>
      <c r="H417" s="500"/>
      <c r="I417" s="500"/>
      <c r="J417" s="500"/>
      <c r="K417" s="500"/>
      <c r="L417" s="500"/>
      <c r="M417" s="500"/>
      <c r="N417" s="500"/>
      <c r="O417" s="500"/>
      <c r="P417" s="500"/>
      <c r="Q417" s="500"/>
      <c r="R417" s="500"/>
      <c r="S417" s="500"/>
      <c r="T417" s="500"/>
      <c r="U417" s="500"/>
      <c r="V417" s="500"/>
      <c r="W417" s="500"/>
      <c r="X417" s="500"/>
      <c r="Y417" s="500"/>
      <c r="Z417" s="500"/>
    </row>
    <row r="418" spans="1:26" ht="15.75">
      <c r="A418" s="500"/>
      <c r="B418" s="500"/>
      <c r="C418" s="500"/>
      <c r="D418" s="500"/>
      <c r="E418" s="500"/>
      <c r="F418" s="500"/>
      <c r="G418" s="500"/>
      <c r="H418" s="500"/>
      <c r="I418" s="500"/>
      <c r="J418" s="500"/>
      <c r="K418" s="500"/>
      <c r="L418" s="500"/>
      <c r="M418" s="500"/>
      <c r="N418" s="500"/>
      <c r="O418" s="500"/>
      <c r="P418" s="500"/>
      <c r="Q418" s="500"/>
      <c r="R418" s="500"/>
      <c r="S418" s="500"/>
      <c r="T418" s="500"/>
      <c r="U418" s="500"/>
      <c r="V418" s="500"/>
      <c r="W418" s="500"/>
      <c r="X418" s="500"/>
      <c r="Y418" s="500"/>
      <c r="Z418" s="500"/>
    </row>
    <row r="419" spans="1:26" ht="15.75">
      <c r="A419" s="500"/>
      <c r="B419" s="500"/>
      <c r="C419" s="500"/>
      <c r="D419" s="500"/>
      <c r="E419" s="500"/>
      <c r="F419" s="500"/>
      <c r="G419" s="500"/>
      <c r="H419" s="500"/>
      <c r="I419" s="500"/>
      <c r="J419" s="500"/>
      <c r="K419" s="500"/>
      <c r="L419" s="500"/>
      <c r="M419" s="500"/>
      <c r="N419" s="500"/>
      <c r="O419" s="500"/>
      <c r="P419" s="500"/>
      <c r="Q419" s="500"/>
      <c r="R419" s="500"/>
      <c r="S419" s="500"/>
      <c r="T419" s="500"/>
      <c r="U419" s="500"/>
      <c r="V419" s="500"/>
      <c r="W419" s="500"/>
      <c r="X419" s="500"/>
      <c r="Y419" s="500"/>
      <c r="Z419" s="500"/>
    </row>
    <row r="420" spans="1:26" ht="15.75">
      <c r="A420" s="500"/>
      <c r="B420" s="500"/>
      <c r="C420" s="500"/>
      <c r="D420" s="500"/>
      <c r="E420" s="500"/>
      <c r="F420" s="500"/>
      <c r="G420" s="500"/>
      <c r="H420" s="500"/>
      <c r="I420" s="500"/>
      <c r="J420" s="500"/>
      <c r="K420" s="500"/>
      <c r="L420" s="500"/>
      <c r="M420" s="500"/>
      <c r="N420" s="500"/>
      <c r="O420" s="500"/>
      <c r="P420" s="500"/>
      <c r="Q420" s="500"/>
      <c r="R420" s="500"/>
      <c r="S420" s="500"/>
      <c r="T420" s="500"/>
      <c r="U420" s="500"/>
      <c r="V420" s="500"/>
      <c r="W420" s="500"/>
      <c r="X420" s="500"/>
      <c r="Y420" s="500"/>
      <c r="Z420" s="500"/>
    </row>
    <row r="421" spans="1:26" ht="15.75">
      <c r="A421" s="500"/>
      <c r="B421" s="500"/>
      <c r="C421" s="500"/>
      <c r="D421" s="500"/>
      <c r="E421" s="500"/>
      <c r="F421" s="500"/>
      <c r="G421" s="500"/>
      <c r="H421" s="500"/>
      <c r="I421" s="500"/>
      <c r="J421" s="500"/>
      <c r="K421" s="500"/>
      <c r="L421" s="500"/>
      <c r="M421" s="500"/>
      <c r="N421" s="500"/>
      <c r="O421" s="500"/>
      <c r="P421" s="500"/>
      <c r="Q421" s="500"/>
      <c r="R421" s="500"/>
      <c r="S421" s="500"/>
      <c r="T421" s="500"/>
      <c r="U421" s="500"/>
      <c r="V421" s="500"/>
      <c r="W421" s="500"/>
      <c r="X421" s="500"/>
      <c r="Y421" s="500"/>
      <c r="Z421" s="500"/>
    </row>
    <row r="422" spans="1:26" ht="15.75">
      <c r="A422" s="500"/>
      <c r="B422" s="500"/>
      <c r="C422" s="500"/>
      <c r="D422" s="500"/>
      <c r="E422" s="500"/>
      <c r="F422" s="500"/>
      <c r="G422" s="500"/>
      <c r="H422" s="500"/>
      <c r="I422" s="500"/>
      <c r="J422" s="500"/>
      <c r="K422" s="500"/>
      <c r="L422" s="500"/>
      <c r="M422" s="500"/>
      <c r="N422" s="500"/>
      <c r="O422" s="500"/>
      <c r="P422" s="500"/>
      <c r="Q422" s="500"/>
      <c r="R422" s="500"/>
      <c r="S422" s="500"/>
      <c r="T422" s="500"/>
      <c r="U422" s="500"/>
      <c r="V422" s="500"/>
      <c r="W422" s="500"/>
      <c r="X422" s="500"/>
      <c r="Y422" s="500"/>
      <c r="Z422" s="500"/>
    </row>
    <row r="423" spans="1:26" ht="15.75">
      <c r="A423" s="500"/>
      <c r="B423" s="500"/>
      <c r="C423" s="500"/>
      <c r="D423" s="500"/>
      <c r="E423" s="500"/>
      <c r="F423" s="500"/>
      <c r="G423" s="500"/>
      <c r="H423" s="500"/>
      <c r="I423" s="500"/>
      <c r="J423" s="500"/>
      <c r="K423" s="500"/>
      <c r="L423" s="500"/>
      <c r="M423" s="500"/>
      <c r="N423" s="500"/>
      <c r="O423" s="500"/>
      <c r="P423" s="500"/>
      <c r="Q423" s="500"/>
      <c r="R423" s="500"/>
      <c r="S423" s="500"/>
      <c r="T423" s="500"/>
      <c r="U423" s="500"/>
      <c r="V423" s="500"/>
      <c r="W423" s="500"/>
      <c r="X423" s="500"/>
      <c r="Y423" s="500"/>
      <c r="Z423" s="500"/>
    </row>
    <row r="424" spans="1:26" ht="15.75">
      <c r="A424" s="500"/>
      <c r="B424" s="500"/>
      <c r="C424" s="500"/>
      <c r="D424" s="500"/>
      <c r="E424" s="500"/>
      <c r="F424" s="500"/>
      <c r="G424" s="500"/>
      <c r="H424" s="500"/>
      <c r="I424" s="500"/>
      <c r="J424" s="500"/>
      <c r="K424" s="500"/>
      <c r="L424" s="500"/>
      <c r="M424" s="500"/>
      <c r="N424" s="500"/>
      <c r="O424" s="500"/>
      <c r="P424" s="500"/>
      <c r="Q424" s="500"/>
      <c r="R424" s="500"/>
      <c r="S424" s="500"/>
      <c r="T424" s="500"/>
      <c r="U424" s="500"/>
      <c r="V424" s="500"/>
      <c r="W424" s="500"/>
      <c r="X424" s="500"/>
      <c r="Y424" s="500"/>
      <c r="Z424" s="500"/>
    </row>
    <row r="425" spans="1:26" ht="15.75">
      <c r="A425" s="500"/>
      <c r="B425" s="500"/>
      <c r="C425" s="500"/>
      <c r="D425" s="500"/>
      <c r="E425" s="500"/>
      <c r="F425" s="500"/>
      <c r="G425" s="500"/>
      <c r="H425" s="500"/>
      <c r="I425" s="500"/>
      <c r="J425" s="500"/>
      <c r="K425" s="500"/>
      <c r="L425" s="500"/>
      <c r="M425" s="500"/>
      <c r="N425" s="500"/>
      <c r="O425" s="500"/>
      <c r="P425" s="500"/>
      <c r="Q425" s="500"/>
      <c r="R425" s="500"/>
      <c r="S425" s="500"/>
      <c r="T425" s="500"/>
      <c r="U425" s="500"/>
      <c r="V425" s="500"/>
      <c r="W425" s="500"/>
      <c r="X425" s="500"/>
      <c r="Y425" s="500"/>
      <c r="Z425" s="500"/>
    </row>
    <row r="426" spans="1:26" ht="15.75">
      <c r="A426" s="500"/>
      <c r="B426" s="500"/>
      <c r="C426" s="500"/>
      <c r="D426" s="500"/>
      <c r="E426" s="500"/>
      <c r="F426" s="500"/>
      <c r="G426" s="500"/>
      <c r="H426" s="500"/>
      <c r="I426" s="500"/>
      <c r="J426" s="500"/>
      <c r="K426" s="500"/>
      <c r="L426" s="500"/>
      <c r="M426" s="500"/>
      <c r="N426" s="500"/>
      <c r="O426" s="500"/>
      <c r="P426" s="500"/>
      <c r="Q426" s="500"/>
      <c r="R426" s="500"/>
      <c r="S426" s="500"/>
      <c r="T426" s="500"/>
      <c r="U426" s="500"/>
      <c r="V426" s="500"/>
      <c r="W426" s="500"/>
      <c r="X426" s="500"/>
      <c r="Y426" s="500"/>
      <c r="Z426" s="500"/>
    </row>
    <row r="427" spans="1:26" ht="15.75">
      <c r="A427" s="500"/>
      <c r="B427" s="500"/>
      <c r="C427" s="500"/>
      <c r="D427" s="500"/>
      <c r="E427" s="500"/>
      <c r="F427" s="500"/>
      <c r="G427" s="500"/>
      <c r="H427" s="500"/>
      <c r="I427" s="500"/>
      <c r="J427" s="500"/>
      <c r="K427" s="500"/>
      <c r="L427" s="500"/>
      <c r="M427" s="500"/>
      <c r="N427" s="500"/>
      <c r="O427" s="500"/>
      <c r="P427" s="500"/>
      <c r="Q427" s="500"/>
      <c r="R427" s="500"/>
      <c r="S427" s="500"/>
      <c r="T427" s="500"/>
      <c r="U427" s="500"/>
      <c r="V427" s="500"/>
      <c r="W427" s="500"/>
      <c r="X427" s="500"/>
      <c r="Y427" s="500"/>
      <c r="Z427" s="500"/>
    </row>
    <row r="428" spans="1:26" ht="15.75">
      <c r="A428" s="500"/>
      <c r="B428" s="500"/>
      <c r="C428" s="500"/>
      <c r="D428" s="500"/>
      <c r="E428" s="500"/>
      <c r="F428" s="500"/>
      <c r="G428" s="500"/>
      <c r="H428" s="500"/>
      <c r="I428" s="500"/>
      <c r="J428" s="500"/>
      <c r="K428" s="500"/>
      <c r="L428" s="500"/>
      <c r="M428" s="500"/>
      <c r="N428" s="500"/>
      <c r="O428" s="500"/>
      <c r="P428" s="500"/>
      <c r="Q428" s="500"/>
      <c r="R428" s="500"/>
      <c r="S428" s="500"/>
      <c r="T428" s="500"/>
      <c r="U428" s="500"/>
      <c r="V428" s="500"/>
      <c r="W428" s="500"/>
      <c r="X428" s="500"/>
      <c r="Y428" s="500"/>
      <c r="Z428" s="500"/>
    </row>
    <row r="429" spans="1:26" ht="15.75">
      <c r="A429" s="500"/>
      <c r="B429" s="500"/>
      <c r="C429" s="500"/>
      <c r="D429" s="500"/>
      <c r="E429" s="500"/>
      <c r="F429" s="500"/>
      <c r="G429" s="500"/>
      <c r="H429" s="500"/>
      <c r="I429" s="500"/>
      <c r="J429" s="500"/>
      <c r="K429" s="500"/>
      <c r="L429" s="500"/>
      <c r="M429" s="500"/>
      <c r="N429" s="500"/>
      <c r="O429" s="500"/>
      <c r="P429" s="500"/>
      <c r="Q429" s="500"/>
      <c r="R429" s="500"/>
      <c r="S429" s="500"/>
      <c r="T429" s="500"/>
      <c r="U429" s="500"/>
      <c r="V429" s="500"/>
      <c r="W429" s="500"/>
      <c r="X429" s="500"/>
      <c r="Y429" s="500"/>
      <c r="Z429" s="500"/>
    </row>
    <row r="430" spans="1:26" ht="15.75">
      <c r="A430" s="500"/>
      <c r="B430" s="500"/>
      <c r="C430" s="500"/>
      <c r="D430" s="500"/>
      <c r="E430" s="500"/>
      <c r="F430" s="500"/>
      <c r="G430" s="500"/>
      <c r="H430" s="500"/>
      <c r="I430" s="500"/>
      <c r="J430" s="500"/>
      <c r="K430" s="500"/>
      <c r="L430" s="500"/>
      <c r="M430" s="500"/>
      <c r="N430" s="500"/>
      <c r="O430" s="500"/>
      <c r="P430" s="500"/>
      <c r="Q430" s="500"/>
      <c r="R430" s="500"/>
      <c r="S430" s="500"/>
      <c r="T430" s="500"/>
      <c r="U430" s="500"/>
      <c r="V430" s="500"/>
      <c r="W430" s="500"/>
      <c r="X430" s="500"/>
      <c r="Y430" s="500"/>
      <c r="Z430" s="500"/>
    </row>
    <row r="431" spans="1:26" ht="15.75">
      <c r="A431" s="500"/>
      <c r="B431" s="500"/>
      <c r="C431" s="500"/>
      <c r="D431" s="500"/>
      <c r="E431" s="500"/>
      <c r="F431" s="500"/>
      <c r="G431" s="500"/>
      <c r="H431" s="500"/>
      <c r="I431" s="500"/>
      <c r="J431" s="500"/>
      <c r="K431" s="500"/>
      <c r="L431" s="500"/>
      <c r="M431" s="500"/>
      <c r="N431" s="500"/>
      <c r="O431" s="500"/>
      <c r="P431" s="500"/>
      <c r="Q431" s="500"/>
      <c r="R431" s="500"/>
      <c r="S431" s="500"/>
      <c r="T431" s="500"/>
      <c r="U431" s="500"/>
      <c r="V431" s="500"/>
      <c r="W431" s="500"/>
      <c r="X431" s="500"/>
      <c r="Y431" s="500"/>
      <c r="Z431" s="500"/>
    </row>
    <row r="432" spans="1:26" ht="15.75">
      <c r="A432" s="500"/>
      <c r="B432" s="500"/>
      <c r="C432" s="500"/>
      <c r="D432" s="500"/>
      <c r="E432" s="500"/>
      <c r="F432" s="500"/>
      <c r="G432" s="500"/>
      <c r="H432" s="500"/>
      <c r="I432" s="500"/>
      <c r="J432" s="500"/>
      <c r="K432" s="500"/>
      <c r="L432" s="500"/>
      <c r="M432" s="500"/>
      <c r="N432" s="500"/>
      <c r="O432" s="500"/>
      <c r="P432" s="500"/>
      <c r="Q432" s="500"/>
      <c r="R432" s="500"/>
      <c r="S432" s="500"/>
      <c r="T432" s="500"/>
      <c r="U432" s="500"/>
      <c r="V432" s="500"/>
      <c r="W432" s="500"/>
      <c r="X432" s="500"/>
      <c r="Y432" s="500"/>
      <c r="Z432" s="500"/>
    </row>
    <row r="433" spans="1:26" ht="15.75">
      <c r="A433" s="500"/>
      <c r="B433" s="500"/>
      <c r="C433" s="500"/>
      <c r="D433" s="500"/>
      <c r="E433" s="500"/>
      <c r="F433" s="500"/>
      <c r="G433" s="500"/>
      <c r="H433" s="500"/>
      <c r="I433" s="500"/>
      <c r="J433" s="500"/>
      <c r="K433" s="500"/>
      <c r="L433" s="500"/>
      <c r="M433" s="500"/>
      <c r="N433" s="500"/>
      <c r="O433" s="500"/>
      <c r="P433" s="500"/>
      <c r="Q433" s="500"/>
      <c r="R433" s="500"/>
      <c r="S433" s="500"/>
      <c r="T433" s="500"/>
      <c r="U433" s="500"/>
      <c r="V433" s="500"/>
      <c r="W433" s="500"/>
      <c r="X433" s="500"/>
      <c r="Y433" s="500"/>
      <c r="Z433" s="500"/>
    </row>
    <row r="434" spans="1:26" ht="15.75">
      <c r="A434" s="500"/>
      <c r="B434" s="500"/>
      <c r="C434" s="500"/>
      <c r="D434" s="500"/>
      <c r="E434" s="500"/>
      <c r="F434" s="500"/>
      <c r="G434" s="500"/>
      <c r="H434" s="500"/>
      <c r="I434" s="500"/>
      <c r="J434" s="500"/>
      <c r="K434" s="500"/>
      <c r="L434" s="500"/>
      <c r="M434" s="500"/>
      <c r="N434" s="500"/>
      <c r="O434" s="500"/>
      <c r="P434" s="500"/>
      <c r="Q434" s="500"/>
      <c r="R434" s="500"/>
      <c r="S434" s="500"/>
      <c r="T434" s="500"/>
      <c r="U434" s="500"/>
      <c r="V434" s="500"/>
      <c r="W434" s="500"/>
      <c r="X434" s="500"/>
      <c r="Y434" s="500"/>
      <c r="Z434" s="500"/>
    </row>
    <row r="435" spans="1:26" ht="15.75">
      <c r="A435" s="500"/>
      <c r="B435" s="500"/>
      <c r="C435" s="500"/>
      <c r="D435" s="500"/>
      <c r="E435" s="500"/>
      <c r="F435" s="500"/>
      <c r="G435" s="500"/>
      <c r="H435" s="500"/>
      <c r="I435" s="500"/>
      <c r="J435" s="500"/>
      <c r="K435" s="500"/>
      <c r="L435" s="500"/>
      <c r="M435" s="500"/>
      <c r="N435" s="500"/>
      <c r="O435" s="500"/>
      <c r="P435" s="500"/>
      <c r="Q435" s="500"/>
      <c r="R435" s="500"/>
      <c r="S435" s="500"/>
      <c r="T435" s="500"/>
      <c r="U435" s="500"/>
      <c r="V435" s="500"/>
      <c r="W435" s="500"/>
      <c r="X435" s="500"/>
      <c r="Y435" s="500"/>
      <c r="Z435" s="500"/>
    </row>
    <row r="436" spans="1:26" ht="15.75">
      <c r="A436" s="500"/>
      <c r="B436" s="500"/>
      <c r="C436" s="500"/>
      <c r="D436" s="500"/>
      <c r="E436" s="500"/>
      <c r="F436" s="500"/>
      <c r="G436" s="500"/>
      <c r="H436" s="500"/>
      <c r="I436" s="500"/>
      <c r="J436" s="500"/>
      <c r="K436" s="500"/>
      <c r="L436" s="500"/>
      <c r="M436" s="500"/>
      <c r="N436" s="500"/>
      <c r="O436" s="500"/>
      <c r="P436" s="500"/>
      <c r="Q436" s="500"/>
      <c r="R436" s="500"/>
      <c r="S436" s="500"/>
      <c r="T436" s="500"/>
      <c r="U436" s="500"/>
      <c r="V436" s="500"/>
      <c r="W436" s="500"/>
      <c r="X436" s="500"/>
      <c r="Y436" s="500"/>
      <c r="Z436" s="500"/>
    </row>
    <row r="437" spans="1:26" ht="15.75">
      <c r="A437" s="500"/>
      <c r="B437" s="500"/>
      <c r="C437" s="500"/>
      <c r="D437" s="500"/>
      <c r="E437" s="500"/>
      <c r="F437" s="500"/>
      <c r="G437" s="500"/>
      <c r="H437" s="500"/>
      <c r="I437" s="500"/>
      <c r="J437" s="500"/>
      <c r="K437" s="500"/>
      <c r="L437" s="500"/>
      <c r="M437" s="500"/>
      <c r="N437" s="500"/>
      <c r="O437" s="500"/>
      <c r="P437" s="500"/>
      <c r="Q437" s="500"/>
      <c r="R437" s="500"/>
      <c r="S437" s="500"/>
      <c r="T437" s="500"/>
      <c r="U437" s="500"/>
      <c r="V437" s="500"/>
      <c r="W437" s="500"/>
      <c r="X437" s="500"/>
      <c r="Y437" s="500"/>
      <c r="Z437" s="500"/>
    </row>
    <row r="438" spans="1:26" ht="15.75">
      <c r="A438" s="500"/>
      <c r="B438" s="500"/>
      <c r="C438" s="500"/>
      <c r="D438" s="500"/>
      <c r="E438" s="500"/>
      <c r="F438" s="500"/>
      <c r="G438" s="500"/>
      <c r="H438" s="500"/>
      <c r="I438" s="500"/>
      <c r="J438" s="500"/>
      <c r="K438" s="500"/>
      <c r="L438" s="500"/>
      <c r="M438" s="500"/>
      <c r="N438" s="500"/>
      <c r="O438" s="500"/>
      <c r="P438" s="500"/>
      <c r="Q438" s="500"/>
      <c r="R438" s="500"/>
      <c r="S438" s="500"/>
      <c r="T438" s="500"/>
      <c r="U438" s="500"/>
      <c r="V438" s="500"/>
      <c r="W438" s="500"/>
      <c r="X438" s="500"/>
      <c r="Y438" s="500"/>
      <c r="Z438" s="500"/>
    </row>
    <row r="439" spans="1:26" ht="15.75">
      <c r="A439" s="500"/>
      <c r="B439" s="500"/>
      <c r="C439" s="500"/>
      <c r="D439" s="500"/>
      <c r="E439" s="500"/>
      <c r="F439" s="500"/>
      <c r="G439" s="500"/>
      <c r="H439" s="500"/>
      <c r="I439" s="500"/>
      <c r="J439" s="500"/>
      <c r="K439" s="500"/>
      <c r="L439" s="500"/>
      <c r="M439" s="500"/>
      <c r="N439" s="500"/>
      <c r="O439" s="500"/>
      <c r="P439" s="500"/>
      <c r="Q439" s="500"/>
      <c r="R439" s="500"/>
      <c r="S439" s="500"/>
      <c r="T439" s="500"/>
      <c r="U439" s="500"/>
      <c r="V439" s="500"/>
      <c r="W439" s="500"/>
      <c r="X439" s="500"/>
      <c r="Y439" s="500"/>
      <c r="Z439" s="500"/>
    </row>
    <row r="440" spans="1:26" ht="15.75">
      <c r="A440" s="500"/>
      <c r="B440" s="500"/>
      <c r="C440" s="500"/>
      <c r="D440" s="500"/>
      <c r="E440" s="500"/>
      <c r="F440" s="500"/>
      <c r="G440" s="500"/>
      <c r="H440" s="500"/>
      <c r="I440" s="500"/>
      <c r="J440" s="500"/>
      <c r="K440" s="500"/>
      <c r="L440" s="500"/>
      <c r="M440" s="500"/>
      <c r="N440" s="500"/>
      <c r="O440" s="500"/>
      <c r="P440" s="500"/>
      <c r="Q440" s="500"/>
      <c r="R440" s="500"/>
      <c r="S440" s="500"/>
      <c r="T440" s="500"/>
      <c r="U440" s="500"/>
      <c r="V440" s="500"/>
      <c r="W440" s="500"/>
      <c r="X440" s="500"/>
      <c r="Y440" s="500"/>
      <c r="Z440" s="500"/>
    </row>
    <row r="441" spans="1:26" ht="15.75">
      <c r="A441" s="500"/>
      <c r="B441" s="500"/>
      <c r="C441" s="500"/>
      <c r="D441" s="500"/>
      <c r="E441" s="500"/>
      <c r="F441" s="500"/>
      <c r="G441" s="500"/>
      <c r="H441" s="500"/>
      <c r="I441" s="500"/>
      <c r="J441" s="500"/>
      <c r="K441" s="500"/>
      <c r="L441" s="500"/>
      <c r="M441" s="500"/>
      <c r="N441" s="500"/>
      <c r="O441" s="500"/>
      <c r="P441" s="500"/>
      <c r="Q441" s="500"/>
      <c r="R441" s="500"/>
      <c r="S441" s="500"/>
      <c r="T441" s="500"/>
      <c r="U441" s="500"/>
      <c r="V441" s="500"/>
      <c r="W441" s="500"/>
      <c r="X441" s="500"/>
      <c r="Y441" s="500"/>
      <c r="Z441" s="500"/>
    </row>
    <row r="442" spans="1:26" ht="15.75">
      <c r="A442" s="500"/>
      <c r="B442" s="500"/>
      <c r="C442" s="500"/>
      <c r="D442" s="500"/>
      <c r="E442" s="500"/>
      <c r="F442" s="500"/>
      <c r="G442" s="500"/>
      <c r="H442" s="500"/>
      <c r="I442" s="500"/>
      <c r="J442" s="500"/>
      <c r="K442" s="500"/>
      <c r="L442" s="500"/>
      <c r="M442" s="500"/>
      <c r="N442" s="500"/>
      <c r="O442" s="500"/>
      <c r="P442" s="500"/>
      <c r="Q442" s="500"/>
      <c r="R442" s="500"/>
      <c r="S442" s="500"/>
      <c r="T442" s="500"/>
      <c r="U442" s="500"/>
      <c r="V442" s="500"/>
      <c r="W442" s="500"/>
      <c r="X442" s="500"/>
      <c r="Y442" s="500"/>
      <c r="Z442" s="500"/>
    </row>
    <row r="443" spans="1:26" ht="15.75">
      <c r="A443" s="500"/>
      <c r="B443" s="500"/>
      <c r="C443" s="500"/>
      <c r="D443" s="500"/>
      <c r="E443" s="500"/>
      <c r="F443" s="500"/>
      <c r="G443" s="500"/>
      <c r="H443" s="500"/>
      <c r="I443" s="500"/>
      <c r="J443" s="500"/>
      <c r="K443" s="500"/>
      <c r="L443" s="500"/>
      <c r="M443" s="500"/>
      <c r="N443" s="500"/>
      <c r="O443" s="500"/>
      <c r="P443" s="500"/>
      <c r="Q443" s="500"/>
      <c r="R443" s="500"/>
      <c r="S443" s="500"/>
      <c r="T443" s="500"/>
      <c r="U443" s="500"/>
      <c r="V443" s="500"/>
      <c r="W443" s="500"/>
      <c r="X443" s="500"/>
      <c r="Y443" s="500"/>
      <c r="Z443" s="500"/>
    </row>
    <row r="444" spans="1:26" ht="15.75">
      <c r="A444" s="500"/>
      <c r="B444" s="500"/>
      <c r="C444" s="500"/>
      <c r="D444" s="500"/>
      <c r="E444" s="500"/>
      <c r="F444" s="500"/>
      <c r="G444" s="500"/>
      <c r="H444" s="500"/>
      <c r="I444" s="500"/>
      <c r="J444" s="500"/>
      <c r="K444" s="500"/>
      <c r="L444" s="500"/>
      <c r="M444" s="500"/>
      <c r="N444" s="500"/>
      <c r="O444" s="500"/>
      <c r="P444" s="500"/>
      <c r="Q444" s="500"/>
      <c r="R444" s="500"/>
      <c r="S444" s="500"/>
      <c r="T444" s="500"/>
      <c r="U444" s="500"/>
      <c r="V444" s="500"/>
      <c r="W444" s="500"/>
      <c r="X444" s="500"/>
      <c r="Y444" s="500"/>
      <c r="Z444" s="500"/>
    </row>
    <row r="445" spans="1:26" ht="15.75">
      <c r="A445" s="500"/>
      <c r="B445" s="500"/>
      <c r="C445" s="500"/>
      <c r="D445" s="500"/>
      <c r="E445" s="500"/>
      <c r="F445" s="500"/>
      <c r="G445" s="500"/>
      <c r="H445" s="500"/>
      <c r="I445" s="500"/>
      <c r="J445" s="500"/>
      <c r="K445" s="500"/>
      <c r="L445" s="500"/>
      <c r="M445" s="500"/>
      <c r="N445" s="500"/>
      <c r="O445" s="500"/>
      <c r="P445" s="500"/>
      <c r="Q445" s="500"/>
      <c r="R445" s="500"/>
      <c r="S445" s="500"/>
      <c r="T445" s="500"/>
      <c r="U445" s="500"/>
      <c r="V445" s="500"/>
      <c r="W445" s="500"/>
      <c r="X445" s="500"/>
      <c r="Y445" s="500"/>
      <c r="Z445" s="500"/>
    </row>
    <row r="446" spans="1:26" ht="15.75">
      <c r="A446" s="500"/>
      <c r="B446" s="500"/>
      <c r="C446" s="500"/>
      <c r="D446" s="500"/>
      <c r="E446" s="500"/>
      <c r="F446" s="500"/>
      <c r="G446" s="500"/>
      <c r="H446" s="500"/>
      <c r="I446" s="500"/>
      <c r="J446" s="500"/>
      <c r="K446" s="500"/>
      <c r="L446" s="500"/>
      <c r="M446" s="500"/>
      <c r="N446" s="500"/>
      <c r="O446" s="500"/>
      <c r="P446" s="500"/>
      <c r="Q446" s="500"/>
      <c r="R446" s="500"/>
      <c r="S446" s="500"/>
      <c r="T446" s="500"/>
      <c r="U446" s="500"/>
      <c r="V446" s="500"/>
      <c r="W446" s="500"/>
      <c r="X446" s="500"/>
      <c r="Y446" s="500"/>
      <c r="Z446" s="500"/>
    </row>
    <row r="447" spans="1:26" ht="15.75">
      <c r="A447" s="500"/>
      <c r="B447" s="500"/>
      <c r="C447" s="500"/>
      <c r="D447" s="500"/>
      <c r="E447" s="500"/>
      <c r="F447" s="500"/>
      <c r="G447" s="500"/>
      <c r="H447" s="500"/>
      <c r="I447" s="500"/>
      <c r="J447" s="500"/>
      <c r="K447" s="500"/>
      <c r="L447" s="500"/>
      <c r="M447" s="500"/>
      <c r="N447" s="500"/>
      <c r="O447" s="500"/>
      <c r="P447" s="500"/>
      <c r="Q447" s="500"/>
      <c r="R447" s="500"/>
      <c r="S447" s="500"/>
      <c r="T447" s="500"/>
      <c r="U447" s="500"/>
      <c r="V447" s="500"/>
      <c r="W447" s="500"/>
      <c r="X447" s="500"/>
      <c r="Y447" s="500"/>
      <c r="Z447" s="500"/>
    </row>
    <row r="448" spans="1:26" ht="15.75">
      <c r="A448" s="500"/>
      <c r="B448" s="500"/>
      <c r="C448" s="500"/>
      <c r="D448" s="500"/>
      <c r="E448" s="500"/>
      <c r="F448" s="500"/>
      <c r="G448" s="500"/>
      <c r="H448" s="500"/>
      <c r="I448" s="500"/>
      <c r="J448" s="500"/>
      <c r="K448" s="500"/>
      <c r="L448" s="500"/>
      <c r="M448" s="500"/>
      <c r="N448" s="500"/>
      <c r="O448" s="500"/>
      <c r="P448" s="500"/>
      <c r="Q448" s="500"/>
      <c r="R448" s="500"/>
      <c r="S448" s="500"/>
      <c r="T448" s="500"/>
      <c r="U448" s="500"/>
      <c r="V448" s="500"/>
      <c r="W448" s="500"/>
      <c r="X448" s="500"/>
      <c r="Y448" s="500"/>
      <c r="Z448" s="500"/>
    </row>
    <row r="449" spans="1:26" ht="15.75">
      <c r="A449" s="500"/>
      <c r="B449" s="500"/>
      <c r="C449" s="500"/>
      <c r="D449" s="500"/>
      <c r="E449" s="500"/>
      <c r="F449" s="500"/>
      <c r="G449" s="500"/>
      <c r="H449" s="500"/>
      <c r="I449" s="500"/>
      <c r="J449" s="500"/>
      <c r="K449" s="500"/>
      <c r="L449" s="500"/>
      <c r="M449" s="500"/>
      <c r="N449" s="500"/>
      <c r="O449" s="500"/>
      <c r="P449" s="500"/>
      <c r="Q449" s="500"/>
      <c r="R449" s="500"/>
      <c r="S449" s="500"/>
      <c r="T449" s="500"/>
      <c r="U449" s="500"/>
      <c r="V449" s="500"/>
      <c r="W449" s="500"/>
      <c r="X449" s="500"/>
      <c r="Y449" s="500"/>
      <c r="Z449" s="500"/>
    </row>
    <row r="450" spans="1:26" ht="15.75">
      <c r="A450" s="500"/>
      <c r="B450" s="500"/>
      <c r="C450" s="500"/>
      <c r="D450" s="500"/>
      <c r="E450" s="500"/>
      <c r="F450" s="500"/>
      <c r="G450" s="500"/>
      <c r="H450" s="500"/>
      <c r="I450" s="500"/>
      <c r="J450" s="500"/>
      <c r="K450" s="500"/>
      <c r="L450" s="500"/>
      <c r="M450" s="500"/>
      <c r="N450" s="500"/>
      <c r="O450" s="500"/>
      <c r="P450" s="500"/>
      <c r="Q450" s="500"/>
      <c r="R450" s="500"/>
      <c r="S450" s="500"/>
      <c r="T450" s="500"/>
      <c r="U450" s="500"/>
      <c r="V450" s="500"/>
      <c r="W450" s="500"/>
      <c r="X450" s="500"/>
      <c r="Y450" s="500"/>
      <c r="Z450" s="500"/>
    </row>
    <row r="451" spans="1:26" ht="15.75">
      <c r="A451" s="500"/>
      <c r="B451" s="500"/>
      <c r="C451" s="500"/>
      <c r="D451" s="500"/>
      <c r="E451" s="500"/>
      <c r="F451" s="500"/>
      <c r="G451" s="500"/>
      <c r="H451" s="500"/>
      <c r="I451" s="500"/>
      <c r="J451" s="500"/>
      <c r="K451" s="500"/>
      <c r="L451" s="500"/>
      <c r="M451" s="500"/>
      <c r="N451" s="500"/>
      <c r="O451" s="500"/>
      <c r="P451" s="500"/>
      <c r="Q451" s="500"/>
      <c r="R451" s="500"/>
      <c r="S451" s="500"/>
      <c r="T451" s="500"/>
      <c r="U451" s="500"/>
      <c r="V451" s="500"/>
      <c r="W451" s="500"/>
      <c r="X451" s="500"/>
      <c r="Y451" s="500"/>
      <c r="Z451" s="500"/>
    </row>
    <row r="452" spans="1:26" ht="15.75">
      <c r="A452" s="500"/>
      <c r="B452" s="500"/>
      <c r="C452" s="500"/>
      <c r="D452" s="500"/>
      <c r="E452" s="500"/>
      <c r="F452" s="500"/>
      <c r="G452" s="500"/>
      <c r="H452" s="500"/>
      <c r="I452" s="500"/>
      <c r="J452" s="500"/>
      <c r="K452" s="500"/>
      <c r="L452" s="500"/>
      <c r="M452" s="500"/>
      <c r="N452" s="500"/>
      <c r="O452" s="500"/>
      <c r="P452" s="500"/>
      <c r="Q452" s="500"/>
      <c r="R452" s="500"/>
      <c r="S452" s="500"/>
      <c r="T452" s="500"/>
      <c r="U452" s="500"/>
      <c r="V452" s="500"/>
      <c r="W452" s="500"/>
      <c r="X452" s="500"/>
      <c r="Y452" s="500"/>
      <c r="Z452" s="500"/>
    </row>
    <row r="453" spans="1:26" ht="15.75">
      <c r="A453" s="500"/>
      <c r="B453" s="500"/>
      <c r="C453" s="500"/>
      <c r="D453" s="500"/>
      <c r="E453" s="500"/>
      <c r="F453" s="500"/>
      <c r="G453" s="500"/>
      <c r="H453" s="500"/>
      <c r="I453" s="500"/>
      <c r="J453" s="500"/>
      <c r="K453" s="500"/>
      <c r="L453" s="500"/>
      <c r="M453" s="500"/>
      <c r="N453" s="500"/>
      <c r="O453" s="500"/>
      <c r="P453" s="500"/>
      <c r="Q453" s="500"/>
      <c r="R453" s="500"/>
      <c r="S453" s="500"/>
      <c r="T453" s="500"/>
      <c r="U453" s="500"/>
      <c r="V453" s="500"/>
      <c r="W453" s="500"/>
      <c r="X453" s="500"/>
      <c r="Y453" s="500"/>
      <c r="Z453" s="500"/>
    </row>
    <row r="454" spans="1:26" ht="15.75">
      <c r="A454" s="500"/>
      <c r="B454" s="500"/>
      <c r="C454" s="500"/>
      <c r="D454" s="500"/>
      <c r="E454" s="500"/>
      <c r="F454" s="500"/>
      <c r="G454" s="500"/>
      <c r="H454" s="500"/>
      <c r="I454" s="500"/>
      <c r="J454" s="500"/>
      <c r="K454" s="500"/>
      <c r="L454" s="500"/>
      <c r="M454" s="500"/>
      <c r="N454" s="500"/>
      <c r="O454" s="500"/>
      <c r="P454" s="500"/>
      <c r="Q454" s="500"/>
      <c r="R454" s="500"/>
      <c r="S454" s="500"/>
      <c r="T454" s="500"/>
      <c r="U454" s="500"/>
      <c r="V454" s="500"/>
      <c r="W454" s="500"/>
      <c r="X454" s="500"/>
      <c r="Y454" s="500"/>
      <c r="Z454" s="500"/>
    </row>
    <row r="455" spans="1:26" ht="15.75">
      <c r="A455" s="500"/>
      <c r="B455" s="500"/>
      <c r="C455" s="500"/>
      <c r="D455" s="500"/>
      <c r="E455" s="500"/>
      <c r="F455" s="500"/>
      <c r="G455" s="500"/>
      <c r="H455" s="500"/>
      <c r="I455" s="500"/>
      <c r="J455" s="500"/>
      <c r="K455" s="500"/>
      <c r="L455" s="500"/>
      <c r="M455" s="500"/>
      <c r="N455" s="500"/>
      <c r="O455" s="500"/>
      <c r="P455" s="500"/>
      <c r="Q455" s="500"/>
      <c r="R455" s="500"/>
      <c r="S455" s="500"/>
      <c r="T455" s="500"/>
      <c r="U455" s="500"/>
      <c r="V455" s="500"/>
      <c r="W455" s="500"/>
      <c r="X455" s="500"/>
      <c r="Y455" s="500"/>
      <c r="Z455" s="500"/>
    </row>
    <row r="456" spans="1:26" ht="15.75">
      <c r="A456" s="500"/>
      <c r="B456" s="500"/>
      <c r="C456" s="500"/>
      <c r="D456" s="500"/>
      <c r="E456" s="500"/>
      <c r="F456" s="500"/>
      <c r="G456" s="500"/>
      <c r="H456" s="500"/>
      <c r="I456" s="500"/>
      <c r="J456" s="500"/>
      <c r="K456" s="500"/>
      <c r="L456" s="500"/>
      <c r="M456" s="500"/>
      <c r="N456" s="500"/>
      <c r="O456" s="500"/>
      <c r="P456" s="500"/>
      <c r="Q456" s="500"/>
      <c r="R456" s="500"/>
      <c r="S456" s="500"/>
      <c r="T456" s="500"/>
      <c r="U456" s="500"/>
      <c r="V456" s="500"/>
      <c r="W456" s="500"/>
      <c r="X456" s="500"/>
      <c r="Y456" s="500"/>
      <c r="Z456" s="500"/>
    </row>
    <row r="457" spans="1:26" ht="15.75">
      <c r="A457" s="500"/>
      <c r="B457" s="500"/>
      <c r="C457" s="500"/>
      <c r="D457" s="500"/>
      <c r="E457" s="500"/>
      <c r="F457" s="500"/>
      <c r="G457" s="500"/>
      <c r="H457" s="500"/>
      <c r="I457" s="500"/>
      <c r="J457" s="500"/>
      <c r="K457" s="500"/>
      <c r="L457" s="500"/>
      <c r="M457" s="500"/>
      <c r="N457" s="500"/>
      <c r="O457" s="500"/>
      <c r="P457" s="500"/>
      <c r="Q457" s="500"/>
      <c r="R457" s="500"/>
      <c r="S457" s="500"/>
      <c r="T457" s="500"/>
      <c r="U457" s="500"/>
      <c r="V457" s="500"/>
      <c r="W457" s="500"/>
      <c r="X457" s="500"/>
      <c r="Y457" s="500"/>
      <c r="Z457" s="500"/>
    </row>
    <row r="458" spans="1:26" ht="15.75">
      <c r="A458" s="500"/>
      <c r="B458" s="500"/>
      <c r="C458" s="500"/>
      <c r="D458" s="500"/>
      <c r="E458" s="500"/>
      <c r="F458" s="500"/>
      <c r="G458" s="500"/>
      <c r="H458" s="500"/>
      <c r="I458" s="500"/>
      <c r="J458" s="500"/>
      <c r="K458" s="500"/>
      <c r="L458" s="500"/>
      <c r="M458" s="500"/>
      <c r="N458" s="500"/>
      <c r="O458" s="500"/>
      <c r="P458" s="500"/>
      <c r="Q458" s="500"/>
      <c r="R458" s="500"/>
      <c r="S458" s="500"/>
      <c r="T458" s="500"/>
      <c r="U458" s="500"/>
      <c r="V458" s="500"/>
      <c r="W458" s="500"/>
      <c r="X458" s="500"/>
      <c r="Y458" s="500"/>
      <c r="Z458" s="500"/>
    </row>
    <row r="459" spans="1:26" ht="15.75">
      <c r="A459" s="500"/>
      <c r="B459" s="500"/>
      <c r="C459" s="500"/>
      <c r="D459" s="500"/>
      <c r="E459" s="500"/>
      <c r="F459" s="500"/>
      <c r="G459" s="500"/>
      <c r="H459" s="500"/>
      <c r="I459" s="500"/>
      <c r="J459" s="500"/>
      <c r="K459" s="500"/>
      <c r="L459" s="500"/>
      <c r="M459" s="500"/>
      <c r="N459" s="500"/>
      <c r="O459" s="500"/>
      <c r="P459" s="500"/>
      <c r="Q459" s="500"/>
      <c r="R459" s="500"/>
      <c r="S459" s="500"/>
      <c r="T459" s="500"/>
      <c r="U459" s="500"/>
      <c r="V459" s="500"/>
      <c r="W459" s="500"/>
      <c r="X459" s="500"/>
      <c r="Y459" s="500"/>
      <c r="Z459" s="500"/>
    </row>
    <row r="460" spans="1:26" ht="15.75">
      <c r="A460" s="500"/>
      <c r="B460" s="500"/>
      <c r="C460" s="500"/>
      <c r="D460" s="500"/>
      <c r="E460" s="500"/>
      <c r="F460" s="500"/>
      <c r="G460" s="500"/>
      <c r="H460" s="500"/>
      <c r="I460" s="500"/>
      <c r="J460" s="500"/>
      <c r="K460" s="500"/>
      <c r="L460" s="500"/>
      <c r="M460" s="500"/>
      <c r="N460" s="500"/>
      <c r="O460" s="500"/>
      <c r="P460" s="500"/>
      <c r="Q460" s="500"/>
      <c r="R460" s="500"/>
      <c r="S460" s="500"/>
      <c r="T460" s="500"/>
      <c r="U460" s="500"/>
      <c r="V460" s="500"/>
      <c r="W460" s="500"/>
      <c r="X460" s="500"/>
      <c r="Y460" s="500"/>
      <c r="Z460" s="500"/>
    </row>
    <row r="461" spans="1:26" ht="15.75">
      <c r="A461" s="500"/>
      <c r="B461" s="500"/>
      <c r="C461" s="500"/>
      <c r="D461" s="500"/>
      <c r="E461" s="500"/>
      <c r="F461" s="500"/>
      <c r="G461" s="500"/>
      <c r="H461" s="500"/>
      <c r="I461" s="500"/>
      <c r="J461" s="500"/>
      <c r="K461" s="500"/>
      <c r="L461" s="500"/>
      <c r="M461" s="500"/>
      <c r="N461" s="500"/>
      <c r="O461" s="500"/>
      <c r="P461" s="500"/>
      <c r="Q461" s="500"/>
      <c r="R461" s="500"/>
      <c r="S461" s="500"/>
      <c r="T461" s="500"/>
      <c r="U461" s="500"/>
      <c r="V461" s="500"/>
      <c r="W461" s="500"/>
      <c r="X461" s="500"/>
      <c r="Y461" s="500"/>
      <c r="Z461" s="500"/>
    </row>
    <row r="462" spans="1:26" ht="15.75">
      <c r="A462" s="500"/>
      <c r="B462" s="500"/>
      <c r="C462" s="500"/>
      <c r="D462" s="500"/>
      <c r="E462" s="500"/>
      <c r="F462" s="500"/>
      <c r="G462" s="500"/>
      <c r="H462" s="500"/>
      <c r="I462" s="500"/>
      <c r="J462" s="500"/>
      <c r="K462" s="500"/>
      <c r="L462" s="500"/>
      <c r="M462" s="500"/>
      <c r="N462" s="500"/>
      <c r="O462" s="500"/>
      <c r="P462" s="500"/>
      <c r="Q462" s="500"/>
      <c r="R462" s="500"/>
      <c r="S462" s="500"/>
      <c r="T462" s="500"/>
      <c r="U462" s="500"/>
      <c r="V462" s="500"/>
      <c r="W462" s="500"/>
      <c r="X462" s="500"/>
      <c r="Y462" s="500"/>
      <c r="Z462" s="500"/>
    </row>
    <row r="463" spans="1:26" ht="15.75">
      <c r="A463" s="500"/>
      <c r="B463" s="500"/>
      <c r="C463" s="500"/>
      <c r="D463" s="500"/>
      <c r="E463" s="500"/>
      <c r="F463" s="500"/>
      <c r="G463" s="500"/>
      <c r="H463" s="500"/>
      <c r="I463" s="500"/>
      <c r="J463" s="500"/>
      <c r="K463" s="500"/>
      <c r="L463" s="500"/>
      <c r="M463" s="500"/>
      <c r="N463" s="500"/>
      <c r="O463" s="500"/>
      <c r="P463" s="500"/>
      <c r="Q463" s="500"/>
      <c r="R463" s="500"/>
      <c r="S463" s="500"/>
      <c r="T463" s="500"/>
      <c r="U463" s="500"/>
      <c r="V463" s="500"/>
      <c r="W463" s="500"/>
      <c r="X463" s="500"/>
      <c r="Y463" s="500"/>
      <c r="Z463" s="500"/>
    </row>
    <row r="464" spans="1:26" ht="15.75">
      <c r="A464" s="500"/>
      <c r="B464" s="500"/>
      <c r="C464" s="500"/>
      <c r="D464" s="500"/>
      <c r="E464" s="500"/>
      <c r="F464" s="500"/>
      <c r="G464" s="500"/>
      <c r="H464" s="500"/>
      <c r="I464" s="500"/>
      <c r="J464" s="500"/>
      <c r="K464" s="500"/>
      <c r="L464" s="500"/>
      <c r="M464" s="500"/>
      <c r="N464" s="500"/>
      <c r="O464" s="500"/>
      <c r="P464" s="500"/>
      <c r="Q464" s="500"/>
      <c r="R464" s="500"/>
      <c r="S464" s="500"/>
      <c r="T464" s="500"/>
      <c r="U464" s="500"/>
      <c r="V464" s="500"/>
      <c r="W464" s="500"/>
      <c r="X464" s="500"/>
      <c r="Y464" s="500"/>
      <c r="Z464" s="500"/>
    </row>
    <row r="465" spans="1:26" ht="15.75">
      <c r="A465" s="500"/>
      <c r="B465" s="500"/>
      <c r="C465" s="500"/>
      <c r="D465" s="500"/>
      <c r="E465" s="500"/>
      <c r="F465" s="500"/>
      <c r="G465" s="500"/>
      <c r="H465" s="500"/>
      <c r="I465" s="500"/>
      <c r="J465" s="500"/>
      <c r="K465" s="500"/>
      <c r="L465" s="500"/>
      <c r="M465" s="500"/>
      <c r="N465" s="500"/>
      <c r="O465" s="500"/>
      <c r="P465" s="500"/>
      <c r="Q465" s="500"/>
      <c r="R465" s="500"/>
      <c r="S465" s="500"/>
      <c r="T465" s="500"/>
      <c r="U465" s="500"/>
      <c r="V465" s="500"/>
      <c r="W465" s="500"/>
      <c r="X465" s="500"/>
      <c r="Y465" s="500"/>
      <c r="Z465" s="500"/>
    </row>
    <row r="466" spans="1:26" ht="15.75">
      <c r="A466" s="500"/>
      <c r="B466" s="500"/>
      <c r="C466" s="500"/>
      <c r="D466" s="500"/>
      <c r="E466" s="500"/>
      <c r="F466" s="500"/>
      <c r="G466" s="500"/>
      <c r="H466" s="500"/>
      <c r="I466" s="500"/>
      <c r="J466" s="500"/>
      <c r="K466" s="500"/>
      <c r="L466" s="500"/>
      <c r="M466" s="500"/>
      <c r="N466" s="500"/>
      <c r="O466" s="500"/>
      <c r="P466" s="500"/>
      <c r="Q466" s="500"/>
      <c r="R466" s="500"/>
      <c r="S466" s="500"/>
      <c r="T466" s="500"/>
      <c r="U466" s="500"/>
      <c r="V466" s="500"/>
      <c r="W466" s="500"/>
      <c r="X466" s="500"/>
      <c r="Y466" s="500"/>
      <c r="Z466" s="500"/>
    </row>
    <row r="467" spans="1:26" ht="15.75">
      <c r="A467" s="500"/>
      <c r="B467" s="500"/>
      <c r="C467" s="500"/>
      <c r="D467" s="500"/>
      <c r="E467" s="500"/>
      <c r="F467" s="500"/>
      <c r="G467" s="500"/>
      <c r="H467" s="500"/>
      <c r="I467" s="500"/>
      <c r="J467" s="500"/>
      <c r="K467" s="500"/>
      <c r="L467" s="500"/>
      <c r="M467" s="500"/>
      <c r="N467" s="500"/>
      <c r="O467" s="500"/>
      <c r="P467" s="500"/>
      <c r="Q467" s="500"/>
      <c r="R467" s="500"/>
      <c r="S467" s="500"/>
      <c r="T467" s="500"/>
      <c r="U467" s="500"/>
      <c r="V467" s="500"/>
      <c r="W467" s="500"/>
      <c r="X467" s="500"/>
      <c r="Y467" s="500"/>
      <c r="Z467" s="500"/>
    </row>
    <row r="468" spans="1:26" ht="15.75">
      <c r="A468" s="500"/>
      <c r="B468" s="500"/>
      <c r="C468" s="500"/>
      <c r="D468" s="500"/>
      <c r="E468" s="500"/>
      <c r="F468" s="500"/>
      <c r="G468" s="500"/>
      <c r="H468" s="500"/>
      <c r="I468" s="500"/>
      <c r="J468" s="500"/>
      <c r="K468" s="500"/>
      <c r="L468" s="500"/>
      <c r="M468" s="500"/>
      <c r="N468" s="500"/>
      <c r="O468" s="500"/>
      <c r="P468" s="500"/>
      <c r="Q468" s="500"/>
      <c r="R468" s="500"/>
      <c r="S468" s="500"/>
      <c r="T468" s="500"/>
      <c r="U468" s="500"/>
      <c r="V468" s="500"/>
      <c r="W468" s="500"/>
      <c r="X468" s="500"/>
      <c r="Y468" s="500"/>
      <c r="Z468" s="500"/>
    </row>
    <row r="469" spans="1:26" ht="15.75">
      <c r="A469" s="500"/>
      <c r="B469" s="500"/>
      <c r="C469" s="500"/>
      <c r="D469" s="500"/>
      <c r="E469" s="500"/>
      <c r="F469" s="500"/>
      <c r="G469" s="500"/>
      <c r="H469" s="500"/>
      <c r="I469" s="500"/>
      <c r="J469" s="500"/>
      <c r="K469" s="500"/>
      <c r="L469" s="500"/>
      <c r="M469" s="500"/>
      <c r="N469" s="500"/>
      <c r="O469" s="500"/>
      <c r="P469" s="500"/>
      <c r="Q469" s="500"/>
      <c r="R469" s="500"/>
      <c r="S469" s="500"/>
      <c r="T469" s="500"/>
      <c r="U469" s="500"/>
      <c r="V469" s="500"/>
      <c r="W469" s="500"/>
      <c r="X469" s="500"/>
      <c r="Y469" s="500"/>
      <c r="Z469" s="500"/>
    </row>
    <row r="470" spans="1:26" ht="15.75">
      <c r="A470" s="500"/>
      <c r="B470" s="500"/>
      <c r="C470" s="500"/>
      <c r="D470" s="500"/>
      <c r="E470" s="500"/>
      <c r="F470" s="500"/>
      <c r="G470" s="500"/>
      <c r="H470" s="500"/>
      <c r="I470" s="500"/>
      <c r="J470" s="500"/>
      <c r="K470" s="500"/>
      <c r="L470" s="500"/>
      <c r="M470" s="500"/>
      <c r="N470" s="500"/>
      <c r="O470" s="500"/>
      <c r="P470" s="500"/>
      <c r="Q470" s="500"/>
      <c r="R470" s="500"/>
      <c r="S470" s="500"/>
      <c r="T470" s="500"/>
      <c r="U470" s="500"/>
      <c r="V470" s="500"/>
      <c r="W470" s="500"/>
      <c r="X470" s="500"/>
      <c r="Y470" s="500"/>
      <c r="Z470" s="500"/>
    </row>
    <row r="471" spans="1:26" ht="15.75">
      <c r="A471" s="500"/>
      <c r="B471" s="500"/>
      <c r="C471" s="500"/>
      <c r="D471" s="500"/>
      <c r="E471" s="500"/>
      <c r="F471" s="500"/>
      <c r="G471" s="500"/>
      <c r="H471" s="500"/>
      <c r="I471" s="500"/>
      <c r="J471" s="500"/>
      <c r="K471" s="500"/>
      <c r="L471" s="500"/>
      <c r="M471" s="500"/>
      <c r="N471" s="500"/>
      <c r="O471" s="500"/>
      <c r="P471" s="500"/>
      <c r="Q471" s="500"/>
      <c r="R471" s="500"/>
      <c r="S471" s="500"/>
      <c r="T471" s="500"/>
      <c r="U471" s="500"/>
      <c r="V471" s="500"/>
      <c r="W471" s="500"/>
      <c r="X471" s="500"/>
      <c r="Y471" s="500"/>
      <c r="Z471" s="500"/>
    </row>
    <row r="472" spans="1:26" ht="15.75">
      <c r="A472" s="500"/>
      <c r="B472" s="500"/>
      <c r="C472" s="500"/>
      <c r="D472" s="500"/>
      <c r="E472" s="500"/>
      <c r="F472" s="500"/>
      <c r="G472" s="500"/>
      <c r="H472" s="500"/>
      <c r="I472" s="500"/>
      <c r="J472" s="500"/>
      <c r="K472" s="500"/>
      <c r="L472" s="500"/>
      <c r="M472" s="500"/>
      <c r="N472" s="500"/>
      <c r="O472" s="500"/>
      <c r="P472" s="500"/>
      <c r="Q472" s="500"/>
      <c r="R472" s="500"/>
      <c r="S472" s="500"/>
      <c r="T472" s="500"/>
      <c r="U472" s="500"/>
      <c r="V472" s="500"/>
      <c r="W472" s="500"/>
      <c r="X472" s="500"/>
      <c r="Y472" s="500"/>
      <c r="Z472" s="500"/>
    </row>
    <row r="473" spans="1:26" ht="15.75">
      <c r="A473" s="500"/>
      <c r="B473" s="500"/>
      <c r="C473" s="500"/>
      <c r="D473" s="500"/>
      <c r="E473" s="500"/>
      <c r="F473" s="500"/>
      <c r="G473" s="500"/>
      <c r="H473" s="500"/>
      <c r="I473" s="500"/>
      <c r="J473" s="500"/>
      <c r="K473" s="500"/>
      <c r="L473" s="500"/>
      <c r="M473" s="500"/>
      <c r="N473" s="500"/>
      <c r="O473" s="500"/>
      <c r="P473" s="500"/>
      <c r="Q473" s="500"/>
      <c r="R473" s="500"/>
      <c r="S473" s="500"/>
      <c r="T473" s="500"/>
      <c r="U473" s="500"/>
      <c r="V473" s="500"/>
      <c r="W473" s="500"/>
      <c r="X473" s="500"/>
      <c r="Y473" s="500"/>
      <c r="Z473" s="500"/>
    </row>
    <row r="474" spans="1:26" ht="15.75">
      <c r="A474" s="500"/>
      <c r="B474" s="500"/>
      <c r="C474" s="500"/>
      <c r="D474" s="500"/>
      <c r="E474" s="500"/>
      <c r="F474" s="500"/>
      <c r="G474" s="500"/>
      <c r="H474" s="500"/>
      <c r="I474" s="500"/>
      <c r="J474" s="500"/>
      <c r="K474" s="500"/>
      <c r="L474" s="500"/>
      <c r="M474" s="500"/>
      <c r="N474" s="500"/>
      <c r="O474" s="500"/>
      <c r="P474" s="500"/>
      <c r="Q474" s="500"/>
      <c r="R474" s="500"/>
      <c r="S474" s="500"/>
      <c r="T474" s="500"/>
      <c r="U474" s="500"/>
      <c r="V474" s="500"/>
      <c r="W474" s="500"/>
      <c r="X474" s="500"/>
      <c r="Y474" s="500"/>
      <c r="Z474" s="500"/>
    </row>
    <row r="475" spans="1:26" ht="15.75">
      <c r="A475" s="500"/>
      <c r="B475" s="500"/>
      <c r="C475" s="500"/>
      <c r="D475" s="500"/>
      <c r="E475" s="500"/>
      <c r="F475" s="500"/>
      <c r="G475" s="500"/>
      <c r="H475" s="500"/>
      <c r="I475" s="500"/>
      <c r="J475" s="500"/>
      <c r="K475" s="500"/>
      <c r="L475" s="500"/>
      <c r="M475" s="500"/>
      <c r="N475" s="500"/>
      <c r="O475" s="500"/>
      <c r="P475" s="500"/>
      <c r="Q475" s="500"/>
      <c r="R475" s="500"/>
      <c r="S475" s="500"/>
      <c r="T475" s="500"/>
      <c r="U475" s="500"/>
      <c r="V475" s="500"/>
      <c r="W475" s="500"/>
      <c r="X475" s="500"/>
      <c r="Y475" s="500"/>
      <c r="Z475" s="500"/>
    </row>
    <row r="476" spans="1:26" ht="15.75">
      <c r="A476" s="500"/>
      <c r="B476" s="500"/>
      <c r="C476" s="500"/>
      <c r="D476" s="500"/>
      <c r="E476" s="500"/>
      <c r="F476" s="500"/>
      <c r="G476" s="500"/>
      <c r="H476" s="500"/>
      <c r="I476" s="500"/>
      <c r="J476" s="500"/>
      <c r="K476" s="500"/>
      <c r="L476" s="500"/>
      <c r="M476" s="500"/>
      <c r="N476" s="500"/>
      <c r="O476" s="500"/>
      <c r="P476" s="500"/>
      <c r="Q476" s="500"/>
      <c r="R476" s="500"/>
      <c r="S476" s="500"/>
      <c r="T476" s="500"/>
      <c r="U476" s="500"/>
      <c r="V476" s="500"/>
      <c r="W476" s="500"/>
      <c r="X476" s="500"/>
      <c r="Y476" s="500"/>
      <c r="Z476" s="500"/>
    </row>
    <row r="477" spans="1:26" ht="15.75">
      <c r="A477" s="500"/>
      <c r="B477" s="500"/>
      <c r="C477" s="500"/>
      <c r="D477" s="500"/>
      <c r="E477" s="500"/>
      <c r="F477" s="500"/>
      <c r="G477" s="500"/>
      <c r="H477" s="500"/>
      <c r="I477" s="500"/>
      <c r="J477" s="500"/>
      <c r="K477" s="500"/>
      <c r="L477" s="500"/>
      <c r="M477" s="500"/>
      <c r="N477" s="500"/>
      <c r="O477" s="500"/>
      <c r="P477" s="500"/>
      <c r="Q477" s="500"/>
      <c r="R477" s="500"/>
      <c r="S477" s="500"/>
      <c r="T477" s="500"/>
      <c r="U477" s="500"/>
      <c r="V477" s="500"/>
      <c r="W477" s="500"/>
      <c r="X477" s="500"/>
      <c r="Y477" s="500"/>
      <c r="Z477" s="500"/>
    </row>
    <row r="478" spans="1:26" ht="15.75">
      <c r="A478" s="500"/>
      <c r="B478" s="500"/>
      <c r="C478" s="500"/>
      <c r="D478" s="500"/>
      <c r="E478" s="500"/>
      <c r="F478" s="500"/>
      <c r="G478" s="500"/>
      <c r="H478" s="500"/>
      <c r="I478" s="500"/>
      <c r="J478" s="500"/>
      <c r="K478" s="500"/>
      <c r="L478" s="500"/>
      <c r="M478" s="500"/>
      <c r="N478" s="500"/>
      <c r="O478" s="500"/>
      <c r="P478" s="500"/>
      <c r="Q478" s="500"/>
      <c r="R478" s="500"/>
      <c r="S478" s="500"/>
      <c r="T478" s="500"/>
      <c r="U478" s="500"/>
      <c r="V478" s="500"/>
      <c r="W478" s="500"/>
      <c r="X478" s="500"/>
      <c r="Y478" s="500"/>
      <c r="Z478" s="500"/>
    </row>
    <row r="479" spans="1:26" ht="15.75">
      <c r="A479" s="500"/>
      <c r="B479" s="500"/>
      <c r="C479" s="500"/>
      <c r="D479" s="500"/>
      <c r="E479" s="500"/>
      <c r="F479" s="500"/>
      <c r="G479" s="500"/>
      <c r="H479" s="500"/>
      <c r="I479" s="500"/>
      <c r="J479" s="500"/>
      <c r="K479" s="500"/>
      <c r="L479" s="500"/>
      <c r="M479" s="500"/>
      <c r="N479" s="500"/>
      <c r="O479" s="500"/>
      <c r="P479" s="500"/>
      <c r="Q479" s="500"/>
      <c r="R479" s="500"/>
      <c r="S479" s="500"/>
      <c r="T479" s="500"/>
      <c r="U479" s="500"/>
      <c r="V479" s="500"/>
      <c r="W479" s="500"/>
      <c r="X479" s="500"/>
      <c r="Y479" s="500"/>
      <c r="Z479" s="500"/>
    </row>
    <row r="480" spans="1:26" ht="15.75">
      <c r="A480" s="500"/>
      <c r="B480" s="500"/>
      <c r="C480" s="500"/>
      <c r="D480" s="500"/>
      <c r="E480" s="500"/>
      <c r="F480" s="500"/>
      <c r="G480" s="500"/>
      <c r="H480" s="500"/>
      <c r="I480" s="500"/>
      <c r="J480" s="500"/>
      <c r="K480" s="500"/>
      <c r="L480" s="500"/>
      <c r="M480" s="500"/>
      <c r="N480" s="500"/>
      <c r="O480" s="500"/>
      <c r="P480" s="500"/>
      <c r="Q480" s="500"/>
      <c r="R480" s="500"/>
      <c r="S480" s="500"/>
      <c r="T480" s="500"/>
      <c r="U480" s="500"/>
      <c r="V480" s="500"/>
      <c r="W480" s="500"/>
      <c r="X480" s="500"/>
      <c r="Y480" s="500"/>
      <c r="Z480" s="500"/>
    </row>
    <row r="481" spans="1:26" ht="15.75">
      <c r="A481" s="500"/>
      <c r="B481" s="500"/>
      <c r="C481" s="500"/>
      <c r="D481" s="500"/>
      <c r="E481" s="500"/>
      <c r="F481" s="500"/>
      <c r="G481" s="500"/>
      <c r="H481" s="500"/>
      <c r="I481" s="500"/>
      <c r="J481" s="500"/>
      <c r="K481" s="500"/>
      <c r="L481" s="500"/>
      <c r="M481" s="500"/>
      <c r="N481" s="500"/>
      <c r="O481" s="500"/>
      <c r="P481" s="500"/>
      <c r="Q481" s="500"/>
      <c r="R481" s="500"/>
      <c r="S481" s="500"/>
      <c r="T481" s="500"/>
      <c r="U481" s="500"/>
      <c r="V481" s="500"/>
      <c r="W481" s="500"/>
      <c r="X481" s="500"/>
      <c r="Y481" s="500"/>
      <c r="Z481" s="500"/>
    </row>
    <row r="482" spans="1:26" ht="15.75">
      <c r="A482" s="500"/>
      <c r="B482" s="500"/>
      <c r="C482" s="500"/>
      <c r="D482" s="500"/>
      <c r="E482" s="500"/>
      <c r="F482" s="500"/>
      <c r="G482" s="500"/>
      <c r="H482" s="500"/>
      <c r="I482" s="500"/>
      <c r="J482" s="500"/>
      <c r="K482" s="500"/>
      <c r="L482" s="500"/>
      <c r="M482" s="500"/>
      <c r="N482" s="500"/>
      <c r="O482" s="500"/>
      <c r="P482" s="500"/>
      <c r="Q482" s="500"/>
      <c r="R482" s="500"/>
      <c r="S482" s="500"/>
      <c r="T482" s="500"/>
      <c r="U482" s="500"/>
      <c r="V482" s="500"/>
      <c r="W482" s="500"/>
      <c r="X482" s="500"/>
      <c r="Y482" s="500"/>
      <c r="Z482" s="500"/>
    </row>
    <row r="483" spans="1:26" ht="15.75">
      <c r="A483" s="500"/>
      <c r="B483" s="500"/>
      <c r="C483" s="500"/>
      <c r="D483" s="500"/>
      <c r="E483" s="500"/>
      <c r="F483" s="500"/>
      <c r="G483" s="500"/>
      <c r="H483" s="500"/>
      <c r="I483" s="500"/>
      <c r="J483" s="500"/>
      <c r="K483" s="500"/>
      <c r="L483" s="500"/>
      <c r="M483" s="500"/>
      <c r="N483" s="500"/>
      <c r="O483" s="500"/>
      <c r="P483" s="500"/>
      <c r="Q483" s="500"/>
      <c r="R483" s="500"/>
      <c r="S483" s="500"/>
      <c r="T483" s="500"/>
      <c r="U483" s="500"/>
      <c r="V483" s="500"/>
      <c r="W483" s="500"/>
      <c r="X483" s="500"/>
      <c r="Y483" s="500"/>
      <c r="Z483" s="500"/>
    </row>
    <row r="484" spans="1:26" ht="15.75">
      <c r="A484" s="500"/>
      <c r="B484" s="500"/>
      <c r="C484" s="500"/>
      <c r="D484" s="500"/>
      <c r="E484" s="500"/>
      <c r="F484" s="500"/>
      <c r="G484" s="500"/>
      <c r="H484" s="500"/>
      <c r="I484" s="500"/>
      <c r="J484" s="500"/>
      <c r="K484" s="500"/>
      <c r="L484" s="500"/>
      <c r="M484" s="500"/>
      <c r="N484" s="500"/>
      <c r="O484" s="500"/>
      <c r="P484" s="500"/>
      <c r="Q484" s="500"/>
      <c r="R484" s="500"/>
      <c r="S484" s="500"/>
      <c r="T484" s="500"/>
      <c r="U484" s="500"/>
      <c r="V484" s="500"/>
      <c r="W484" s="500"/>
      <c r="X484" s="500"/>
      <c r="Y484" s="500"/>
      <c r="Z484" s="500"/>
    </row>
    <row r="485" spans="1:26" ht="15.75">
      <c r="A485" s="500"/>
      <c r="B485" s="500"/>
      <c r="C485" s="500"/>
      <c r="D485" s="500"/>
      <c r="E485" s="500"/>
      <c r="F485" s="500"/>
      <c r="G485" s="500"/>
      <c r="H485" s="500"/>
      <c r="I485" s="500"/>
      <c r="J485" s="500"/>
      <c r="K485" s="500"/>
      <c r="L485" s="500"/>
      <c r="M485" s="500"/>
      <c r="N485" s="500"/>
      <c r="O485" s="500"/>
      <c r="P485" s="500"/>
      <c r="Q485" s="500"/>
      <c r="R485" s="500"/>
      <c r="S485" s="500"/>
      <c r="T485" s="500"/>
      <c r="U485" s="500"/>
      <c r="V485" s="500"/>
      <c r="W485" s="500"/>
      <c r="X485" s="500"/>
      <c r="Y485" s="500"/>
      <c r="Z485" s="500"/>
    </row>
    <row r="486" spans="1:26" ht="15.75">
      <c r="A486" s="500"/>
      <c r="B486" s="500"/>
      <c r="C486" s="500"/>
      <c r="D486" s="500"/>
      <c r="E486" s="500"/>
      <c r="F486" s="500"/>
      <c r="G486" s="500"/>
      <c r="H486" s="500"/>
      <c r="I486" s="500"/>
      <c r="J486" s="500"/>
      <c r="K486" s="500"/>
      <c r="L486" s="500"/>
      <c r="M486" s="500"/>
      <c r="N486" s="500"/>
      <c r="O486" s="500"/>
      <c r="P486" s="500"/>
      <c r="Q486" s="500"/>
      <c r="R486" s="500"/>
      <c r="S486" s="500"/>
      <c r="T486" s="500"/>
      <c r="U486" s="500"/>
      <c r="V486" s="500"/>
      <c r="W486" s="500"/>
      <c r="X486" s="500"/>
      <c r="Y486" s="500"/>
      <c r="Z486" s="500"/>
    </row>
    <row r="487" spans="1:26" ht="15.75">
      <c r="A487" s="500"/>
      <c r="B487" s="500"/>
      <c r="C487" s="500"/>
      <c r="D487" s="500"/>
      <c r="E487" s="500"/>
      <c r="F487" s="500"/>
      <c r="G487" s="500"/>
      <c r="H487" s="500"/>
      <c r="I487" s="500"/>
      <c r="J487" s="500"/>
      <c r="K487" s="500"/>
      <c r="L487" s="500"/>
      <c r="M487" s="500"/>
      <c r="N487" s="500"/>
      <c r="O487" s="500"/>
      <c r="P487" s="500"/>
      <c r="Q487" s="500"/>
      <c r="R487" s="500"/>
      <c r="S487" s="500"/>
      <c r="T487" s="500"/>
      <c r="U487" s="500"/>
      <c r="V487" s="500"/>
      <c r="W487" s="500"/>
      <c r="X487" s="500"/>
      <c r="Y487" s="500"/>
      <c r="Z487" s="500"/>
    </row>
    <row r="488" spans="1:26" ht="15.75">
      <c r="A488" s="500"/>
      <c r="B488" s="500"/>
      <c r="C488" s="500"/>
      <c r="D488" s="500"/>
      <c r="E488" s="500"/>
      <c r="F488" s="500"/>
      <c r="G488" s="500"/>
      <c r="H488" s="500"/>
      <c r="I488" s="500"/>
      <c r="J488" s="500"/>
      <c r="K488" s="500"/>
      <c r="L488" s="500"/>
      <c r="M488" s="500"/>
      <c r="N488" s="500"/>
      <c r="O488" s="500"/>
      <c r="P488" s="500"/>
      <c r="Q488" s="500"/>
      <c r="R488" s="500"/>
      <c r="S488" s="500"/>
      <c r="T488" s="500"/>
      <c r="U488" s="500"/>
      <c r="V488" s="500"/>
      <c r="W488" s="500"/>
      <c r="X488" s="500"/>
      <c r="Y488" s="500"/>
      <c r="Z488" s="500"/>
    </row>
    <row r="489" spans="1:26" ht="15.75">
      <c r="A489" s="500"/>
      <c r="B489" s="500"/>
      <c r="C489" s="500"/>
      <c r="D489" s="500"/>
      <c r="E489" s="500"/>
      <c r="F489" s="500"/>
      <c r="G489" s="500"/>
      <c r="H489" s="500"/>
      <c r="I489" s="500"/>
      <c r="J489" s="500"/>
      <c r="K489" s="500"/>
      <c r="L489" s="500"/>
      <c r="M489" s="500"/>
      <c r="N489" s="500"/>
      <c r="O489" s="500"/>
      <c r="P489" s="500"/>
      <c r="Q489" s="500"/>
      <c r="R489" s="500"/>
      <c r="S489" s="500"/>
      <c r="T489" s="500"/>
      <c r="U489" s="500"/>
      <c r="V489" s="500"/>
      <c r="W489" s="500"/>
      <c r="X489" s="500"/>
      <c r="Y489" s="500"/>
      <c r="Z489" s="500"/>
    </row>
    <row r="490" spans="1:26" ht="15.75">
      <c r="A490" s="500"/>
      <c r="B490" s="500"/>
      <c r="C490" s="500"/>
      <c r="D490" s="500"/>
      <c r="E490" s="500"/>
      <c r="F490" s="500"/>
      <c r="G490" s="500"/>
      <c r="H490" s="500"/>
      <c r="I490" s="500"/>
      <c r="J490" s="500"/>
      <c r="K490" s="500"/>
      <c r="L490" s="500"/>
      <c r="M490" s="500"/>
      <c r="N490" s="500"/>
      <c r="O490" s="500"/>
      <c r="P490" s="500"/>
      <c r="Q490" s="500"/>
      <c r="R490" s="500"/>
      <c r="S490" s="500"/>
      <c r="T490" s="500"/>
      <c r="U490" s="500"/>
      <c r="V490" s="500"/>
      <c r="W490" s="500"/>
      <c r="X490" s="500"/>
      <c r="Y490" s="500"/>
      <c r="Z490" s="500"/>
    </row>
    <row r="491" spans="1:26" ht="15.75">
      <c r="A491" s="500"/>
      <c r="B491" s="500"/>
      <c r="C491" s="500"/>
      <c r="D491" s="500"/>
      <c r="E491" s="500"/>
      <c r="F491" s="500"/>
      <c r="G491" s="500"/>
      <c r="H491" s="500"/>
      <c r="I491" s="500"/>
      <c r="J491" s="500"/>
      <c r="K491" s="500"/>
      <c r="L491" s="500"/>
      <c r="M491" s="500"/>
      <c r="N491" s="500"/>
      <c r="O491" s="500"/>
      <c r="P491" s="500"/>
      <c r="Q491" s="500"/>
      <c r="R491" s="500"/>
      <c r="S491" s="500"/>
      <c r="T491" s="500"/>
      <c r="U491" s="500"/>
      <c r="V491" s="500"/>
      <c r="W491" s="500"/>
      <c r="X491" s="500"/>
      <c r="Y491" s="500"/>
      <c r="Z491" s="500"/>
    </row>
    <row r="492" spans="1:26" ht="15.75">
      <c r="A492" s="500"/>
      <c r="B492" s="500"/>
      <c r="C492" s="500"/>
      <c r="D492" s="500"/>
      <c r="E492" s="500"/>
      <c r="F492" s="500"/>
      <c r="G492" s="500"/>
      <c r="H492" s="500"/>
      <c r="I492" s="500"/>
      <c r="J492" s="500"/>
      <c r="K492" s="500"/>
      <c r="L492" s="500"/>
      <c r="M492" s="500"/>
      <c r="N492" s="500"/>
      <c r="O492" s="500"/>
      <c r="P492" s="500"/>
      <c r="Q492" s="500"/>
      <c r="R492" s="500"/>
      <c r="S492" s="500"/>
      <c r="T492" s="500"/>
      <c r="U492" s="500"/>
      <c r="V492" s="500"/>
      <c r="W492" s="500"/>
      <c r="X492" s="500"/>
      <c r="Y492" s="500"/>
      <c r="Z492" s="500"/>
    </row>
    <row r="493" spans="1:26" ht="15.75">
      <c r="A493" s="500"/>
      <c r="B493" s="500"/>
      <c r="C493" s="500"/>
      <c r="D493" s="500"/>
      <c r="E493" s="500"/>
      <c r="F493" s="500"/>
      <c r="G493" s="500"/>
      <c r="H493" s="500"/>
      <c r="I493" s="500"/>
      <c r="J493" s="500"/>
      <c r="K493" s="500"/>
      <c r="L493" s="500"/>
      <c r="M493" s="500"/>
      <c r="N493" s="500"/>
      <c r="O493" s="500"/>
      <c r="P493" s="500"/>
      <c r="Q493" s="500"/>
      <c r="R493" s="500"/>
      <c r="S493" s="500"/>
      <c r="T493" s="500"/>
      <c r="U493" s="500"/>
      <c r="V493" s="500"/>
      <c r="W493" s="500"/>
      <c r="X493" s="500"/>
      <c r="Y493" s="500"/>
      <c r="Z493" s="500"/>
    </row>
    <row r="494" spans="1:26" ht="15.75">
      <c r="A494" s="500"/>
      <c r="B494" s="500"/>
      <c r="C494" s="500"/>
      <c r="D494" s="500"/>
      <c r="E494" s="500"/>
      <c r="F494" s="500"/>
      <c r="G494" s="500"/>
      <c r="H494" s="500"/>
      <c r="I494" s="500"/>
      <c r="J494" s="500"/>
      <c r="K494" s="500"/>
      <c r="L494" s="500"/>
      <c r="M494" s="500"/>
      <c r="N494" s="500"/>
      <c r="O494" s="500"/>
      <c r="P494" s="500"/>
      <c r="Q494" s="500"/>
      <c r="R494" s="500"/>
      <c r="S494" s="500"/>
      <c r="T494" s="500"/>
      <c r="U494" s="500"/>
      <c r="V494" s="500"/>
      <c r="W494" s="500"/>
      <c r="X494" s="500"/>
      <c r="Y494" s="500"/>
      <c r="Z494" s="500"/>
    </row>
    <row r="495" spans="1:26" ht="15.75">
      <c r="A495" s="500"/>
      <c r="B495" s="500"/>
      <c r="C495" s="500"/>
      <c r="D495" s="500"/>
      <c r="E495" s="500"/>
      <c r="F495" s="500"/>
      <c r="G495" s="500"/>
      <c r="H495" s="500"/>
      <c r="I495" s="500"/>
      <c r="J495" s="500"/>
      <c r="K495" s="500"/>
      <c r="L495" s="500"/>
      <c r="M495" s="500"/>
      <c r="N495" s="500"/>
      <c r="O495" s="500"/>
      <c r="P495" s="500"/>
      <c r="Q495" s="500"/>
      <c r="R495" s="500"/>
      <c r="S495" s="500"/>
      <c r="T495" s="500"/>
      <c r="U495" s="500"/>
      <c r="V495" s="500"/>
      <c r="W495" s="500"/>
      <c r="X495" s="500"/>
      <c r="Y495" s="500"/>
      <c r="Z495" s="500"/>
    </row>
    <row r="496" spans="1:26" ht="15.75">
      <c r="A496" s="500"/>
      <c r="B496" s="500"/>
      <c r="C496" s="500"/>
      <c r="D496" s="500"/>
      <c r="E496" s="500"/>
      <c r="F496" s="500"/>
      <c r="G496" s="500"/>
      <c r="H496" s="500"/>
      <c r="I496" s="500"/>
      <c r="J496" s="500"/>
      <c r="K496" s="500"/>
      <c r="L496" s="500"/>
      <c r="M496" s="500"/>
      <c r="N496" s="500"/>
      <c r="O496" s="500"/>
      <c r="P496" s="500"/>
      <c r="Q496" s="500"/>
      <c r="R496" s="500"/>
      <c r="S496" s="500"/>
      <c r="T496" s="500"/>
      <c r="U496" s="500"/>
      <c r="V496" s="500"/>
      <c r="W496" s="500"/>
      <c r="X496" s="500"/>
      <c r="Y496" s="500"/>
      <c r="Z496" s="500"/>
    </row>
    <row r="497" spans="1:26" ht="15.75">
      <c r="A497" s="500"/>
      <c r="B497" s="500"/>
      <c r="C497" s="500"/>
      <c r="D497" s="500"/>
      <c r="E497" s="500"/>
      <c r="F497" s="500"/>
      <c r="G497" s="500"/>
      <c r="H497" s="500"/>
      <c r="I497" s="500"/>
      <c r="J497" s="500"/>
      <c r="K497" s="500"/>
      <c r="L497" s="500"/>
      <c r="M497" s="500"/>
      <c r="N497" s="500"/>
      <c r="O497" s="500"/>
      <c r="P497" s="500"/>
      <c r="Q497" s="500"/>
      <c r="R497" s="500"/>
      <c r="S497" s="500"/>
      <c r="T497" s="500"/>
      <c r="U497" s="500"/>
      <c r="V497" s="500"/>
      <c r="W497" s="500"/>
      <c r="X497" s="500"/>
      <c r="Y497" s="500"/>
      <c r="Z497" s="500"/>
    </row>
    <row r="498" spans="1:26" ht="15.75">
      <c r="A498" s="500"/>
      <c r="B498" s="500"/>
      <c r="C498" s="500"/>
      <c r="D498" s="500"/>
      <c r="E498" s="500"/>
      <c r="F498" s="500"/>
      <c r="G498" s="500"/>
      <c r="H498" s="500"/>
      <c r="I498" s="500"/>
      <c r="J498" s="500"/>
      <c r="K498" s="500"/>
      <c r="L498" s="500"/>
      <c r="M498" s="500"/>
      <c r="N498" s="500"/>
      <c r="O498" s="500"/>
      <c r="P498" s="500"/>
      <c r="Q498" s="500"/>
      <c r="R498" s="500"/>
      <c r="S498" s="500"/>
      <c r="T498" s="500"/>
      <c r="U498" s="500"/>
      <c r="V498" s="500"/>
      <c r="W498" s="500"/>
      <c r="X498" s="500"/>
      <c r="Y498" s="500"/>
      <c r="Z498" s="500"/>
    </row>
    <row r="499" spans="1:26" ht="15.75">
      <c r="A499" s="500"/>
      <c r="B499" s="500"/>
      <c r="C499" s="500"/>
      <c r="D499" s="500"/>
      <c r="E499" s="500"/>
      <c r="F499" s="500"/>
      <c r="G499" s="500"/>
      <c r="H499" s="500"/>
      <c r="I499" s="500"/>
      <c r="J499" s="500"/>
      <c r="K499" s="500"/>
      <c r="L499" s="500"/>
      <c r="M499" s="500"/>
      <c r="N499" s="500"/>
      <c r="O499" s="500"/>
      <c r="P499" s="500"/>
      <c r="Q499" s="500"/>
      <c r="R499" s="500"/>
      <c r="S499" s="500"/>
      <c r="T499" s="500"/>
      <c r="U499" s="500"/>
      <c r="V499" s="500"/>
      <c r="W499" s="500"/>
      <c r="X499" s="500"/>
      <c r="Y499" s="500"/>
      <c r="Z499" s="500"/>
    </row>
    <row r="500" spans="1:26" ht="15.75">
      <c r="A500" s="500"/>
      <c r="B500" s="500"/>
      <c r="C500" s="500"/>
      <c r="D500" s="500"/>
      <c r="E500" s="500"/>
      <c r="F500" s="500"/>
      <c r="G500" s="500"/>
      <c r="H500" s="500"/>
      <c r="I500" s="500"/>
      <c r="J500" s="500"/>
      <c r="K500" s="500"/>
      <c r="L500" s="500"/>
      <c r="M500" s="500"/>
      <c r="N500" s="500"/>
      <c r="O500" s="500"/>
      <c r="P500" s="500"/>
      <c r="Q500" s="500"/>
      <c r="R500" s="500"/>
      <c r="S500" s="500"/>
      <c r="T500" s="500"/>
      <c r="U500" s="500"/>
      <c r="V500" s="500"/>
      <c r="W500" s="500"/>
      <c r="X500" s="500"/>
      <c r="Y500" s="500"/>
      <c r="Z500" s="500"/>
    </row>
    <row r="501" spans="1:26" ht="15.75">
      <c r="A501" s="500"/>
      <c r="B501" s="500"/>
      <c r="C501" s="500"/>
      <c r="D501" s="500"/>
      <c r="E501" s="500"/>
      <c r="F501" s="500"/>
      <c r="G501" s="500"/>
      <c r="H501" s="500"/>
      <c r="I501" s="500"/>
      <c r="J501" s="500"/>
      <c r="K501" s="500"/>
      <c r="L501" s="500"/>
      <c r="M501" s="500"/>
      <c r="N501" s="500"/>
      <c r="O501" s="500"/>
      <c r="P501" s="500"/>
      <c r="Q501" s="500"/>
      <c r="R501" s="500"/>
      <c r="S501" s="500"/>
      <c r="T501" s="500"/>
      <c r="U501" s="500"/>
      <c r="V501" s="500"/>
      <c r="W501" s="500"/>
      <c r="X501" s="500"/>
      <c r="Y501" s="500"/>
      <c r="Z501" s="500"/>
    </row>
    <row r="502" spans="1:26" ht="15.75">
      <c r="A502" s="500"/>
      <c r="B502" s="500"/>
      <c r="C502" s="500"/>
      <c r="D502" s="500"/>
      <c r="E502" s="500"/>
      <c r="F502" s="500"/>
      <c r="G502" s="500"/>
      <c r="H502" s="500"/>
      <c r="I502" s="500"/>
      <c r="J502" s="500"/>
      <c r="K502" s="500"/>
      <c r="L502" s="500"/>
      <c r="M502" s="500"/>
      <c r="N502" s="500"/>
      <c r="O502" s="500"/>
      <c r="P502" s="500"/>
      <c r="Q502" s="500"/>
      <c r="R502" s="500"/>
      <c r="S502" s="500"/>
      <c r="T502" s="500"/>
      <c r="U502" s="500"/>
      <c r="V502" s="500"/>
      <c r="W502" s="500"/>
      <c r="X502" s="500"/>
      <c r="Y502" s="500"/>
      <c r="Z502" s="500"/>
    </row>
    <row r="503" spans="1:26" ht="15.75">
      <c r="A503" s="500"/>
      <c r="B503" s="500"/>
      <c r="C503" s="500"/>
      <c r="D503" s="500"/>
      <c r="E503" s="500"/>
      <c r="F503" s="500"/>
      <c r="G503" s="500"/>
      <c r="H503" s="500"/>
      <c r="I503" s="500"/>
      <c r="J503" s="500"/>
      <c r="K503" s="500"/>
      <c r="L503" s="500"/>
      <c r="M503" s="500"/>
      <c r="N503" s="500"/>
      <c r="O503" s="500"/>
      <c r="P503" s="500"/>
      <c r="Q503" s="500"/>
      <c r="R503" s="500"/>
      <c r="S503" s="500"/>
      <c r="T503" s="500"/>
      <c r="U503" s="500"/>
      <c r="V503" s="500"/>
      <c r="W503" s="500"/>
      <c r="X503" s="500"/>
      <c r="Y503" s="500"/>
      <c r="Z503" s="500"/>
    </row>
    <row r="504" spans="1:26" ht="15.75">
      <c r="A504" s="500"/>
      <c r="B504" s="500"/>
      <c r="C504" s="500"/>
      <c r="D504" s="500"/>
      <c r="E504" s="500"/>
      <c r="F504" s="500"/>
      <c r="G504" s="500"/>
      <c r="H504" s="500"/>
      <c r="I504" s="500"/>
      <c r="J504" s="500"/>
      <c r="K504" s="500"/>
      <c r="L504" s="500"/>
      <c r="M504" s="500"/>
      <c r="N504" s="500"/>
      <c r="O504" s="500"/>
      <c r="P504" s="500"/>
      <c r="Q504" s="500"/>
      <c r="R504" s="500"/>
      <c r="S504" s="500"/>
      <c r="T504" s="500"/>
      <c r="U504" s="500"/>
      <c r="V504" s="500"/>
      <c r="W504" s="500"/>
      <c r="X504" s="500"/>
      <c r="Y504" s="500"/>
      <c r="Z504" s="500"/>
    </row>
    <row r="505" spans="1:26" ht="15.75">
      <c r="A505" s="500"/>
      <c r="B505" s="500"/>
      <c r="C505" s="500"/>
      <c r="D505" s="500"/>
      <c r="E505" s="500"/>
      <c r="F505" s="500"/>
      <c r="G505" s="500"/>
      <c r="H505" s="500"/>
      <c r="I505" s="500"/>
      <c r="J505" s="500"/>
      <c r="K505" s="500"/>
      <c r="L505" s="500"/>
      <c r="M505" s="500"/>
      <c r="N505" s="500"/>
      <c r="O505" s="500"/>
      <c r="P505" s="500"/>
      <c r="Q505" s="500"/>
      <c r="R505" s="500"/>
      <c r="S505" s="500"/>
      <c r="T505" s="500"/>
      <c r="U505" s="500"/>
      <c r="V505" s="500"/>
      <c r="W505" s="500"/>
      <c r="X505" s="500"/>
      <c r="Y505" s="500"/>
      <c r="Z505" s="500"/>
    </row>
    <row r="506" spans="1:26" ht="15.75">
      <c r="A506" s="500"/>
      <c r="B506" s="500"/>
      <c r="C506" s="500"/>
      <c r="D506" s="500"/>
      <c r="E506" s="500"/>
      <c r="F506" s="500"/>
      <c r="G506" s="500"/>
      <c r="H506" s="500"/>
      <c r="I506" s="500"/>
      <c r="J506" s="500"/>
      <c r="K506" s="500"/>
      <c r="L506" s="500"/>
      <c r="M506" s="500"/>
      <c r="N506" s="500"/>
      <c r="O506" s="500"/>
      <c r="P506" s="500"/>
      <c r="Q506" s="500"/>
      <c r="R506" s="500"/>
      <c r="S506" s="500"/>
      <c r="T506" s="500"/>
      <c r="U506" s="500"/>
      <c r="V506" s="500"/>
      <c r="W506" s="500"/>
      <c r="X506" s="500"/>
      <c r="Y506" s="500"/>
      <c r="Z506" s="500"/>
    </row>
    <row r="507" spans="1:26" ht="15.75">
      <c r="A507" s="500"/>
      <c r="B507" s="500"/>
      <c r="C507" s="500"/>
      <c r="D507" s="500"/>
      <c r="E507" s="500"/>
      <c r="F507" s="500"/>
      <c r="G507" s="500"/>
      <c r="H507" s="500"/>
      <c r="I507" s="500"/>
      <c r="J507" s="500"/>
      <c r="K507" s="500"/>
      <c r="L507" s="500"/>
      <c r="M507" s="500"/>
      <c r="N507" s="500"/>
      <c r="O507" s="500"/>
      <c r="P507" s="500"/>
      <c r="Q507" s="500"/>
      <c r="R507" s="500"/>
      <c r="S507" s="500"/>
      <c r="T507" s="500"/>
      <c r="U507" s="500"/>
      <c r="V507" s="500"/>
      <c r="W507" s="500"/>
      <c r="X507" s="500"/>
      <c r="Y507" s="500"/>
      <c r="Z507" s="500"/>
    </row>
    <row r="508" spans="1:26" ht="15.75">
      <c r="A508" s="500"/>
      <c r="B508" s="500"/>
      <c r="C508" s="500"/>
      <c r="D508" s="500"/>
      <c r="E508" s="500"/>
      <c r="F508" s="500"/>
      <c r="G508" s="500"/>
      <c r="H508" s="500"/>
      <c r="I508" s="500"/>
      <c r="J508" s="500"/>
      <c r="K508" s="500"/>
      <c r="L508" s="500"/>
      <c r="M508" s="500"/>
      <c r="N508" s="500"/>
      <c r="O508" s="500"/>
      <c r="P508" s="500"/>
      <c r="Q508" s="500"/>
      <c r="R508" s="500"/>
      <c r="S508" s="500"/>
      <c r="T508" s="500"/>
      <c r="U508" s="500"/>
      <c r="V508" s="500"/>
      <c r="W508" s="500"/>
      <c r="X508" s="500"/>
      <c r="Y508" s="500"/>
      <c r="Z508" s="500"/>
    </row>
    <row r="509" spans="1:26" ht="15.75">
      <c r="A509" s="500"/>
      <c r="B509" s="500"/>
      <c r="C509" s="500"/>
      <c r="D509" s="500"/>
      <c r="E509" s="500"/>
      <c r="F509" s="500"/>
      <c r="G509" s="500"/>
      <c r="H509" s="500"/>
      <c r="I509" s="500"/>
      <c r="J509" s="500"/>
      <c r="K509" s="500"/>
      <c r="L509" s="500"/>
      <c r="M509" s="500"/>
      <c r="N509" s="500"/>
      <c r="O509" s="500"/>
      <c r="P509" s="500"/>
      <c r="Q509" s="500"/>
      <c r="R509" s="500"/>
      <c r="S509" s="500"/>
      <c r="T509" s="500"/>
      <c r="U509" s="500"/>
      <c r="V509" s="500"/>
      <c r="W509" s="500"/>
      <c r="X509" s="500"/>
      <c r="Y509" s="500"/>
      <c r="Z509" s="500"/>
    </row>
    <row r="510" spans="1:26" ht="15.75">
      <c r="A510" s="500"/>
      <c r="B510" s="500"/>
      <c r="C510" s="500"/>
      <c r="D510" s="500"/>
      <c r="E510" s="500"/>
      <c r="F510" s="500"/>
      <c r="G510" s="500"/>
      <c r="H510" s="500"/>
      <c r="I510" s="500"/>
      <c r="J510" s="500"/>
      <c r="K510" s="500"/>
      <c r="L510" s="500"/>
      <c r="M510" s="500"/>
      <c r="N510" s="500"/>
      <c r="O510" s="500"/>
      <c r="P510" s="500"/>
      <c r="Q510" s="500"/>
      <c r="R510" s="500"/>
      <c r="S510" s="500"/>
      <c r="T510" s="500"/>
      <c r="U510" s="500"/>
      <c r="V510" s="500"/>
      <c r="W510" s="500"/>
      <c r="X510" s="500"/>
      <c r="Y510" s="500"/>
      <c r="Z510" s="500"/>
    </row>
    <row r="511" spans="1:26" ht="15.75">
      <c r="A511" s="500"/>
      <c r="B511" s="500"/>
      <c r="C511" s="500"/>
      <c r="D511" s="500"/>
      <c r="E511" s="500"/>
      <c r="F511" s="500"/>
      <c r="G511" s="500"/>
      <c r="H511" s="500"/>
      <c r="I511" s="500"/>
      <c r="J511" s="500"/>
      <c r="K511" s="500"/>
      <c r="L511" s="500"/>
      <c r="M511" s="500"/>
      <c r="N511" s="500"/>
      <c r="O511" s="500"/>
      <c r="P511" s="500"/>
      <c r="Q511" s="500"/>
      <c r="R511" s="500"/>
      <c r="S511" s="500"/>
      <c r="T511" s="500"/>
      <c r="U511" s="500"/>
      <c r="V511" s="500"/>
      <c r="W511" s="500"/>
      <c r="X511" s="500"/>
      <c r="Y511" s="500"/>
      <c r="Z511" s="500"/>
    </row>
    <row r="512" spans="1:26" ht="15.75">
      <c r="A512" s="500"/>
      <c r="B512" s="500"/>
      <c r="C512" s="500"/>
      <c r="D512" s="500"/>
      <c r="E512" s="500"/>
      <c r="F512" s="500"/>
      <c r="G512" s="500"/>
      <c r="H512" s="500"/>
      <c r="I512" s="500"/>
      <c r="J512" s="500"/>
      <c r="K512" s="500"/>
      <c r="L512" s="500"/>
      <c r="M512" s="500"/>
      <c r="N512" s="500"/>
      <c r="O512" s="500"/>
      <c r="P512" s="500"/>
      <c r="Q512" s="500"/>
      <c r="R512" s="500"/>
      <c r="S512" s="500"/>
      <c r="T512" s="500"/>
      <c r="U512" s="500"/>
      <c r="V512" s="500"/>
      <c r="W512" s="500"/>
      <c r="X512" s="500"/>
      <c r="Y512" s="500"/>
      <c r="Z512" s="500"/>
    </row>
    <row r="513" spans="1:26" ht="15.75">
      <c r="A513" s="500"/>
      <c r="B513" s="500"/>
      <c r="C513" s="500"/>
      <c r="D513" s="500"/>
      <c r="E513" s="500"/>
      <c r="F513" s="500"/>
      <c r="G513" s="500"/>
      <c r="H513" s="500"/>
      <c r="I513" s="500"/>
      <c r="J513" s="500"/>
      <c r="K513" s="500"/>
      <c r="L513" s="500"/>
      <c r="M513" s="500"/>
      <c r="N513" s="500"/>
      <c r="O513" s="500"/>
      <c r="P513" s="500"/>
      <c r="Q513" s="500"/>
      <c r="R513" s="500"/>
      <c r="S513" s="500"/>
      <c r="T513" s="500"/>
      <c r="U513" s="500"/>
      <c r="V513" s="500"/>
      <c r="W513" s="500"/>
      <c r="X513" s="500"/>
      <c r="Y513" s="500"/>
      <c r="Z513" s="500"/>
    </row>
    <row r="514" spans="1:26" ht="15.75">
      <c r="A514" s="500"/>
      <c r="B514" s="500"/>
      <c r="C514" s="500"/>
      <c r="D514" s="500"/>
      <c r="E514" s="500"/>
      <c r="F514" s="500"/>
      <c r="G514" s="500"/>
      <c r="H514" s="500"/>
      <c r="I514" s="500"/>
      <c r="J514" s="500"/>
      <c r="K514" s="500"/>
      <c r="L514" s="500"/>
      <c r="M514" s="500"/>
      <c r="N514" s="500"/>
      <c r="O514" s="500"/>
      <c r="P514" s="500"/>
      <c r="Q514" s="500"/>
      <c r="R514" s="500"/>
      <c r="S514" s="500"/>
      <c r="T514" s="500"/>
      <c r="U514" s="500"/>
      <c r="V514" s="500"/>
      <c r="W514" s="500"/>
      <c r="X514" s="500"/>
      <c r="Y514" s="500"/>
      <c r="Z514" s="500"/>
    </row>
    <row r="515" spans="1:26" ht="15.75">
      <c r="A515" s="500"/>
      <c r="B515" s="500"/>
      <c r="C515" s="500"/>
      <c r="D515" s="500"/>
      <c r="E515" s="500"/>
      <c r="F515" s="500"/>
      <c r="G515" s="500"/>
      <c r="H515" s="500"/>
      <c r="I515" s="500"/>
      <c r="J515" s="500"/>
      <c r="K515" s="500"/>
      <c r="L515" s="500"/>
      <c r="M515" s="500"/>
      <c r="N515" s="500"/>
      <c r="O515" s="500"/>
      <c r="P515" s="500"/>
      <c r="Q515" s="500"/>
      <c r="R515" s="500"/>
      <c r="S515" s="500"/>
      <c r="T515" s="500"/>
      <c r="U515" s="500"/>
      <c r="V515" s="500"/>
      <c r="W515" s="500"/>
      <c r="X515" s="500"/>
      <c r="Y515" s="500"/>
      <c r="Z515" s="500"/>
    </row>
    <row r="516" spans="1:26" ht="15.75">
      <c r="A516" s="500"/>
      <c r="B516" s="500"/>
      <c r="C516" s="500"/>
      <c r="D516" s="500"/>
      <c r="E516" s="500"/>
      <c r="F516" s="500"/>
      <c r="G516" s="500"/>
      <c r="H516" s="500"/>
      <c r="I516" s="500"/>
      <c r="J516" s="500"/>
      <c r="K516" s="500"/>
      <c r="L516" s="500"/>
      <c r="M516" s="500"/>
      <c r="N516" s="500"/>
      <c r="O516" s="500"/>
      <c r="P516" s="500"/>
      <c r="Q516" s="500"/>
      <c r="R516" s="500"/>
      <c r="S516" s="500"/>
      <c r="T516" s="500"/>
      <c r="U516" s="500"/>
      <c r="V516" s="500"/>
      <c r="W516" s="500"/>
      <c r="X516" s="500"/>
      <c r="Y516" s="500"/>
      <c r="Z516" s="500"/>
    </row>
    <row r="517" spans="1:26" ht="15.75">
      <c r="A517" s="500"/>
      <c r="B517" s="500"/>
      <c r="C517" s="500"/>
      <c r="D517" s="500"/>
      <c r="E517" s="500"/>
      <c r="F517" s="500"/>
      <c r="G517" s="500"/>
      <c r="H517" s="500"/>
      <c r="I517" s="500"/>
      <c r="J517" s="500"/>
      <c r="K517" s="500"/>
      <c r="L517" s="500"/>
      <c r="M517" s="500"/>
      <c r="N517" s="500"/>
      <c r="O517" s="500"/>
      <c r="P517" s="500"/>
      <c r="Q517" s="500"/>
      <c r="R517" s="500"/>
      <c r="S517" s="500"/>
      <c r="T517" s="500"/>
      <c r="U517" s="500"/>
      <c r="V517" s="500"/>
      <c r="W517" s="500"/>
      <c r="X517" s="500"/>
      <c r="Y517" s="500"/>
      <c r="Z517" s="500"/>
    </row>
    <row r="518" spans="1:26" ht="15.75">
      <c r="A518" s="500"/>
      <c r="B518" s="500"/>
      <c r="C518" s="500"/>
      <c r="D518" s="500"/>
      <c r="E518" s="500"/>
      <c r="F518" s="500"/>
      <c r="G518" s="500"/>
      <c r="H518" s="500"/>
      <c r="I518" s="500"/>
      <c r="J518" s="500"/>
      <c r="K518" s="500"/>
      <c r="L518" s="500"/>
      <c r="M518" s="500"/>
      <c r="N518" s="500"/>
      <c r="O518" s="500"/>
      <c r="P518" s="500"/>
      <c r="Q518" s="500"/>
      <c r="R518" s="500"/>
      <c r="S518" s="500"/>
      <c r="T518" s="500"/>
      <c r="U518" s="500"/>
      <c r="V518" s="500"/>
      <c r="W518" s="500"/>
      <c r="X518" s="500"/>
      <c r="Y518" s="500"/>
      <c r="Z518" s="500"/>
    </row>
    <row r="519" spans="1:26" ht="15.75">
      <c r="A519" s="500"/>
      <c r="B519" s="500"/>
      <c r="C519" s="500"/>
      <c r="D519" s="500"/>
      <c r="E519" s="500"/>
      <c r="F519" s="500"/>
      <c r="G519" s="500"/>
      <c r="H519" s="500"/>
      <c r="I519" s="500"/>
      <c r="J519" s="500"/>
      <c r="K519" s="500"/>
      <c r="L519" s="500"/>
      <c r="M519" s="500"/>
      <c r="N519" s="500"/>
      <c r="O519" s="500"/>
      <c r="P519" s="500"/>
      <c r="Q519" s="500"/>
      <c r="R519" s="500"/>
      <c r="S519" s="500"/>
      <c r="T519" s="500"/>
      <c r="U519" s="500"/>
      <c r="V519" s="500"/>
      <c r="W519" s="500"/>
      <c r="X519" s="500"/>
      <c r="Y519" s="500"/>
      <c r="Z519" s="500"/>
    </row>
    <row r="520" spans="1:26" ht="15.75">
      <c r="A520" s="500"/>
      <c r="B520" s="500"/>
      <c r="C520" s="500"/>
      <c r="D520" s="500"/>
      <c r="E520" s="500"/>
      <c r="F520" s="500"/>
      <c r="G520" s="500"/>
      <c r="H520" s="500"/>
      <c r="I520" s="500"/>
      <c r="J520" s="500"/>
      <c r="K520" s="500"/>
      <c r="L520" s="500"/>
      <c r="M520" s="500"/>
      <c r="N520" s="500"/>
      <c r="O520" s="500"/>
      <c r="P520" s="500"/>
      <c r="Q520" s="500"/>
      <c r="R520" s="500"/>
      <c r="S520" s="500"/>
      <c r="T520" s="500"/>
      <c r="U520" s="500"/>
      <c r="V520" s="500"/>
      <c r="W520" s="500"/>
      <c r="X520" s="500"/>
      <c r="Y520" s="500"/>
      <c r="Z520" s="500"/>
    </row>
    <row r="521" spans="1:26" ht="15.75">
      <c r="A521" s="500"/>
      <c r="B521" s="500"/>
      <c r="C521" s="500"/>
      <c r="D521" s="500"/>
      <c r="E521" s="500"/>
      <c r="F521" s="500"/>
      <c r="G521" s="500"/>
      <c r="H521" s="500"/>
      <c r="I521" s="500"/>
      <c r="J521" s="500"/>
      <c r="K521" s="500"/>
      <c r="L521" s="500"/>
      <c r="M521" s="500"/>
      <c r="N521" s="500"/>
      <c r="O521" s="500"/>
      <c r="P521" s="500"/>
      <c r="Q521" s="500"/>
      <c r="R521" s="500"/>
      <c r="S521" s="500"/>
      <c r="T521" s="500"/>
      <c r="U521" s="500"/>
      <c r="V521" s="500"/>
      <c r="W521" s="500"/>
      <c r="X521" s="500"/>
      <c r="Y521" s="500"/>
      <c r="Z521" s="500"/>
    </row>
    <row r="522" spans="1:26" ht="15.75">
      <c r="A522" s="500"/>
      <c r="B522" s="500"/>
      <c r="C522" s="500"/>
      <c r="D522" s="500"/>
      <c r="E522" s="500"/>
      <c r="F522" s="500"/>
      <c r="G522" s="500"/>
      <c r="H522" s="500"/>
      <c r="I522" s="500"/>
      <c r="J522" s="500"/>
      <c r="K522" s="500"/>
      <c r="L522" s="500"/>
      <c r="M522" s="500"/>
      <c r="N522" s="500"/>
      <c r="O522" s="500"/>
      <c r="P522" s="500"/>
      <c r="Q522" s="500"/>
      <c r="R522" s="500"/>
      <c r="S522" s="500"/>
      <c r="T522" s="500"/>
      <c r="U522" s="500"/>
      <c r="V522" s="500"/>
      <c r="W522" s="500"/>
      <c r="X522" s="500"/>
      <c r="Y522" s="500"/>
      <c r="Z522" s="500"/>
    </row>
    <row r="523" spans="1:26" ht="15.75">
      <c r="A523" s="500"/>
      <c r="B523" s="500"/>
      <c r="C523" s="500"/>
      <c r="D523" s="500"/>
      <c r="E523" s="500"/>
      <c r="F523" s="500"/>
      <c r="G523" s="500"/>
      <c r="H523" s="500"/>
      <c r="I523" s="500"/>
      <c r="J523" s="500"/>
      <c r="K523" s="500"/>
      <c r="L523" s="500"/>
      <c r="M523" s="500"/>
      <c r="N523" s="500"/>
      <c r="O523" s="500"/>
      <c r="P523" s="500"/>
      <c r="Q523" s="500"/>
      <c r="R523" s="500"/>
      <c r="S523" s="500"/>
      <c r="T523" s="500"/>
      <c r="U523" s="500"/>
      <c r="V523" s="500"/>
      <c r="W523" s="500"/>
      <c r="X523" s="500"/>
      <c r="Y523" s="500"/>
      <c r="Z523" s="500"/>
    </row>
    <row r="524" spans="1:26" ht="15.75">
      <c r="A524" s="500"/>
      <c r="B524" s="500"/>
      <c r="C524" s="500"/>
      <c r="D524" s="500"/>
      <c r="E524" s="500"/>
      <c r="F524" s="500"/>
      <c r="G524" s="500"/>
      <c r="H524" s="500"/>
      <c r="I524" s="500"/>
      <c r="J524" s="500"/>
      <c r="K524" s="500"/>
      <c r="L524" s="500"/>
      <c r="M524" s="500"/>
      <c r="N524" s="500"/>
      <c r="O524" s="500"/>
      <c r="P524" s="500"/>
      <c r="Q524" s="500"/>
      <c r="R524" s="500"/>
      <c r="S524" s="500"/>
      <c r="T524" s="500"/>
      <c r="U524" s="500"/>
      <c r="V524" s="500"/>
      <c r="W524" s="500"/>
      <c r="X524" s="500"/>
      <c r="Y524" s="500"/>
      <c r="Z524" s="500"/>
    </row>
    <row r="525" spans="1:26" ht="15.75">
      <c r="A525" s="500"/>
      <c r="B525" s="500"/>
      <c r="C525" s="500"/>
      <c r="D525" s="500"/>
      <c r="E525" s="500"/>
      <c r="F525" s="500"/>
      <c r="G525" s="500"/>
      <c r="H525" s="500"/>
      <c r="I525" s="500"/>
      <c r="J525" s="500"/>
      <c r="K525" s="500"/>
      <c r="L525" s="500"/>
      <c r="M525" s="500"/>
      <c r="N525" s="500"/>
      <c r="O525" s="500"/>
      <c r="P525" s="500"/>
      <c r="Q525" s="500"/>
      <c r="R525" s="500"/>
      <c r="S525" s="500"/>
      <c r="T525" s="500"/>
      <c r="U525" s="500"/>
      <c r="V525" s="500"/>
      <c r="W525" s="500"/>
      <c r="X525" s="500"/>
      <c r="Y525" s="500"/>
      <c r="Z525" s="500"/>
    </row>
    <row r="526" spans="1:26" ht="15.75">
      <c r="A526" s="500"/>
      <c r="B526" s="500"/>
      <c r="C526" s="500"/>
      <c r="D526" s="500"/>
      <c r="E526" s="500"/>
      <c r="F526" s="500"/>
      <c r="G526" s="500"/>
      <c r="H526" s="500"/>
      <c r="I526" s="500"/>
      <c r="J526" s="500"/>
      <c r="K526" s="500"/>
      <c r="L526" s="500"/>
      <c r="M526" s="500"/>
      <c r="N526" s="500"/>
      <c r="O526" s="500"/>
      <c r="P526" s="500"/>
      <c r="Q526" s="500"/>
      <c r="R526" s="500"/>
      <c r="S526" s="500"/>
      <c r="T526" s="500"/>
      <c r="U526" s="500"/>
      <c r="V526" s="500"/>
      <c r="W526" s="500"/>
      <c r="X526" s="500"/>
      <c r="Y526" s="500"/>
      <c r="Z526" s="500"/>
    </row>
    <row r="527" spans="1:26" ht="15.75">
      <c r="A527" s="500"/>
      <c r="B527" s="500"/>
      <c r="C527" s="500"/>
      <c r="D527" s="500"/>
      <c r="E527" s="500"/>
      <c r="F527" s="500"/>
      <c r="G527" s="500"/>
      <c r="H527" s="500"/>
      <c r="I527" s="500"/>
      <c r="J527" s="500"/>
      <c r="K527" s="500"/>
      <c r="L527" s="500"/>
      <c r="M527" s="500"/>
      <c r="N527" s="500"/>
      <c r="O527" s="500"/>
      <c r="P527" s="500"/>
      <c r="Q527" s="500"/>
      <c r="R527" s="500"/>
      <c r="S527" s="500"/>
      <c r="T527" s="500"/>
      <c r="U527" s="500"/>
      <c r="V527" s="500"/>
      <c r="W527" s="500"/>
      <c r="X527" s="500"/>
      <c r="Y527" s="500"/>
      <c r="Z527" s="500"/>
    </row>
    <row r="528" spans="1:26" ht="15.75">
      <c r="A528" s="500"/>
      <c r="B528" s="500"/>
      <c r="C528" s="500"/>
      <c r="D528" s="500"/>
      <c r="E528" s="500"/>
      <c r="F528" s="500"/>
      <c r="G528" s="500"/>
      <c r="H528" s="500"/>
      <c r="I528" s="500"/>
      <c r="J528" s="500"/>
      <c r="K528" s="500"/>
      <c r="L528" s="500"/>
      <c r="M528" s="500"/>
      <c r="N528" s="500"/>
      <c r="O528" s="500"/>
      <c r="P528" s="500"/>
      <c r="Q528" s="500"/>
      <c r="R528" s="500"/>
      <c r="S528" s="500"/>
      <c r="T528" s="500"/>
      <c r="U528" s="500"/>
      <c r="V528" s="500"/>
      <c r="W528" s="500"/>
      <c r="X528" s="500"/>
      <c r="Y528" s="500"/>
      <c r="Z528" s="500"/>
    </row>
    <row r="529" spans="1:26" ht="15.75">
      <c r="A529" s="500"/>
      <c r="B529" s="500"/>
      <c r="C529" s="500"/>
      <c r="D529" s="500"/>
      <c r="E529" s="500"/>
      <c r="F529" s="500"/>
      <c r="G529" s="500"/>
      <c r="H529" s="500"/>
      <c r="I529" s="500"/>
      <c r="J529" s="500"/>
      <c r="K529" s="500"/>
      <c r="L529" s="500"/>
      <c r="M529" s="500"/>
      <c r="N529" s="500"/>
      <c r="O529" s="500"/>
      <c r="P529" s="500"/>
      <c r="Q529" s="500"/>
      <c r="R529" s="500"/>
      <c r="S529" s="500"/>
      <c r="T529" s="500"/>
      <c r="U529" s="500"/>
      <c r="V529" s="500"/>
      <c r="W529" s="500"/>
      <c r="X529" s="500"/>
      <c r="Y529" s="500"/>
      <c r="Z529" s="500"/>
    </row>
    <row r="530" spans="1:26" ht="15.75">
      <c r="A530" s="500"/>
      <c r="B530" s="500"/>
      <c r="C530" s="500"/>
      <c r="D530" s="500"/>
      <c r="E530" s="500"/>
      <c r="F530" s="500"/>
      <c r="G530" s="500"/>
      <c r="H530" s="500"/>
      <c r="I530" s="500"/>
      <c r="J530" s="500"/>
      <c r="K530" s="500"/>
      <c r="L530" s="500"/>
      <c r="M530" s="500"/>
      <c r="N530" s="500"/>
      <c r="O530" s="500"/>
      <c r="P530" s="500"/>
      <c r="Q530" s="500"/>
      <c r="R530" s="500"/>
      <c r="S530" s="500"/>
      <c r="T530" s="500"/>
      <c r="U530" s="500"/>
      <c r="V530" s="500"/>
      <c r="W530" s="500"/>
      <c r="X530" s="500"/>
      <c r="Y530" s="500"/>
      <c r="Z530" s="500"/>
    </row>
    <row r="531" spans="1:26" ht="15.75">
      <c r="A531" s="500"/>
      <c r="B531" s="500"/>
      <c r="C531" s="500"/>
      <c r="D531" s="500"/>
      <c r="E531" s="500"/>
      <c r="F531" s="500"/>
      <c r="G531" s="500"/>
      <c r="H531" s="500"/>
      <c r="I531" s="500"/>
      <c r="J531" s="500"/>
      <c r="K531" s="500"/>
      <c r="L531" s="500"/>
      <c r="M531" s="500"/>
      <c r="N531" s="500"/>
      <c r="O531" s="500"/>
      <c r="P531" s="500"/>
      <c r="Q531" s="500"/>
      <c r="R531" s="500"/>
      <c r="S531" s="500"/>
      <c r="T531" s="500"/>
      <c r="U531" s="500"/>
      <c r="V531" s="500"/>
      <c r="W531" s="500"/>
      <c r="X531" s="500"/>
      <c r="Y531" s="500"/>
      <c r="Z531" s="500"/>
    </row>
    <row r="532" spans="1:26" ht="15.75">
      <c r="A532" s="500"/>
      <c r="B532" s="500"/>
      <c r="C532" s="500"/>
      <c r="D532" s="500"/>
      <c r="E532" s="500"/>
      <c r="F532" s="500"/>
      <c r="G532" s="500"/>
      <c r="H532" s="500"/>
      <c r="I532" s="500"/>
      <c r="J532" s="500"/>
      <c r="K532" s="500"/>
      <c r="L532" s="500"/>
      <c r="M532" s="500"/>
      <c r="N532" s="500"/>
      <c r="O532" s="500"/>
      <c r="P532" s="500"/>
      <c r="Q532" s="500"/>
      <c r="R532" s="500"/>
      <c r="S532" s="500"/>
      <c r="T532" s="500"/>
      <c r="U532" s="500"/>
      <c r="V532" s="500"/>
      <c r="W532" s="500"/>
      <c r="X532" s="500"/>
      <c r="Y532" s="500"/>
      <c r="Z532" s="500"/>
    </row>
    <row r="533" spans="1:26" ht="15.75">
      <c r="A533" s="500"/>
      <c r="B533" s="500"/>
      <c r="C533" s="500"/>
      <c r="D533" s="500"/>
      <c r="E533" s="500"/>
      <c r="F533" s="500"/>
      <c r="G533" s="500"/>
      <c r="H533" s="500"/>
      <c r="I533" s="500"/>
      <c r="J533" s="500"/>
      <c r="K533" s="500"/>
      <c r="L533" s="500"/>
      <c r="M533" s="500"/>
      <c r="N533" s="500"/>
      <c r="O533" s="500"/>
      <c r="P533" s="500"/>
      <c r="Q533" s="500"/>
      <c r="R533" s="500"/>
      <c r="S533" s="500"/>
      <c r="T533" s="500"/>
      <c r="U533" s="500"/>
      <c r="V533" s="500"/>
      <c r="W533" s="500"/>
      <c r="X533" s="500"/>
      <c r="Y533" s="500"/>
      <c r="Z533" s="500"/>
    </row>
    <row r="534" spans="1:26" ht="15.75">
      <c r="A534" s="500"/>
      <c r="B534" s="500"/>
      <c r="C534" s="500"/>
      <c r="D534" s="500"/>
      <c r="E534" s="500"/>
      <c r="F534" s="500"/>
      <c r="G534" s="500"/>
      <c r="H534" s="500"/>
      <c r="I534" s="500"/>
      <c r="J534" s="500"/>
      <c r="K534" s="500"/>
      <c r="L534" s="500"/>
      <c r="M534" s="500"/>
      <c r="N534" s="500"/>
      <c r="O534" s="500"/>
      <c r="P534" s="500"/>
      <c r="Q534" s="500"/>
      <c r="R534" s="500"/>
      <c r="S534" s="500"/>
      <c r="T534" s="500"/>
      <c r="U534" s="500"/>
      <c r="V534" s="500"/>
      <c r="W534" s="500"/>
      <c r="X534" s="500"/>
      <c r="Y534" s="500"/>
      <c r="Z534" s="500"/>
    </row>
    <row r="535" spans="1:26" ht="15.75">
      <c r="A535" s="500"/>
      <c r="B535" s="500"/>
      <c r="C535" s="500"/>
      <c r="D535" s="500"/>
      <c r="E535" s="500"/>
      <c r="F535" s="500"/>
      <c r="G535" s="500"/>
      <c r="H535" s="500"/>
      <c r="I535" s="500"/>
      <c r="J535" s="500"/>
      <c r="K535" s="500"/>
      <c r="L535" s="500"/>
      <c r="M535" s="500"/>
      <c r="N535" s="500"/>
      <c r="O535" s="500"/>
      <c r="P535" s="500"/>
      <c r="Q535" s="500"/>
      <c r="R535" s="500"/>
      <c r="S535" s="500"/>
      <c r="T535" s="500"/>
      <c r="U535" s="500"/>
      <c r="V535" s="500"/>
      <c r="W535" s="500"/>
      <c r="X535" s="500"/>
      <c r="Y535" s="500"/>
      <c r="Z535" s="500"/>
    </row>
    <row r="536" spans="1:26" ht="15.75">
      <c r="A536" s="500"/>
      <c r="B536" s="500"/>
      <c r="C536" s="500"/>
      <c r="D536" s="500"/>
      <c r="E536" s="500"/>
      <c r="F536" s="500"/>
      <c r="G536" s="500"/>
      <c r="H536" s="500"/>
      <c r="I536" s="500"/>
      <c r="J536" s="500"/>
      <c r="K536" s="500"/>
      <c r="L536" s="500"/>
      <c r="M536" s="500"/>
      <c r="N536" s="500"/>
      <c r="O536" s="500"/>
      <c r="P536" s="500"/>
      <c r="Q536" s="500"/>
      <c r="R536" s="500"/>
      <c r="S536" s="500"/>
      <c r="T536" s="500"/>
      <c r="U536" s="500"/>
      <c r="V536" s="500"/>
      <c r="W536" s="500"/>
      <c r="X536" s="500"/>
      <c r="Y536" s="500"/>
      <c r="Z536" s="500"/>
    </row>
    <row r="537" spans="1:26" ht="15.75">
      <c r="A537" s="500"/>
      <c r="B537" s="500"/>
      <c r="C537" s="500"/>
      <c r="D537" s="500"/>
      <c r="E537" s="500"/>
      <c r="F537" s="500"/>
      <c r="G537" s="500"/>
      <c r="H537" s="500"/>
      <c r="I537" s="500"/>
      <c r="J537" s="500"/>
      <c r="K537" s="500"/>
      <c r="L537" s="500"/>
      <c r="M537" s="500"/>
      <c r="N537" s="500"/>
      <c r="O537" s="500"/>
      <c r="P537" s="500"/>
      <c r="Q537" s="500"/>
      <c r="R537" s="500"/>
      <c r="S537" s="500"/>
      <c r="T537" s="500"/>
      <c r="U537" s="500"/>
      <c r="V537" s="500"/>
      <c r="W537" s="500"/>
      <c r="X537" s="500"/>
      <c r="Y537" s="500"/>
      <c r="Z537" s="500"/>
    </row>
    <row r="538" spans="1:26" ht="15.75">
      <c r="A538" s="500"/>
      <c r="B538" s="500"/>
      <c r="C538" s="500"/>
      <c r="D538" s="500"/>
      <c r="E538" s="500"/>
      <c r="F538" s="500"/>
      <c r="G538" s="500"/>
      <c r="H538" s="500"/>
      <c r="I538" s="500"/>
      <c r="J538" s="500"/>
      <c r="K538" s="500"/>
      <c r="L538" s="500"/>
      <c r="M538" s="500"/>
      <c r="N538" s="500"/>
      <c r="O538" s="500"/>
      <c r="P538" s="500"/>
      <c r="Q538" s="500"/>
      <c r="R538" s="500"/>
      <c r="S538" s="500"/>
      <c r="T538" s="500"/>
      <c r="U538" s="500"/>
      <c r="V538" s="500"/>
      <c r="W538" s="500"/>
      <c r="X538" s="500"/>
      <c r="Y538" s="500"/>
      <c r="Z538" s="500"/>
    </row>
    <row r="539" spans="1:26" ht="15.75">
      <c r="A539" s="500"/>
      <c r="B539" s="500"/>
      <c r="C539" s="500"/>
      <c r="D539" s="500"/>
      <c r="E539" s="500"/>
      <c r="F539" s="500"/>
      <c r="G539" s="500"/>
      <c r="H539" s="500"/>
      <c r="I539" s="500"/>
      <c r="J539" s="500"/>
      <c r="K539" s="500"/>
      <c r="L539" s="500"/>
      <c r="M539" s="500"/>
      <c r="N539" s="500"/>
      <c r="O539" s="500"/>
      <c r="P539" s="500"/>
      <c r="Q539" s="500"/>
      <c r="R539" s="500"/>
      <c r="S539" s="500"/>
      <c r="T539" s="500"/>
      <c r="U539" s="500"/>
      <c r="V539" s="500"/>
      <c r="W539" s="500"/>
      <c r="X539" s="500"/>
      <c r="Y539" s="500"/>
      <c r="Z539" s="500"/>
    </row>
    <row r="540" spans="1:26" ht="15.75">
      <c r="A540" s="500"/>
      <c r="B540" s="500"/>
      <c r="C540" s="500"/>
      <c r="D540" s="500"/>
      <c r="E540" s="500"/>
      <c r="F540" s="500"/>
      <c r="G540" s="500"/>
      <c r="H540" s="500"/>
      <c r="I540" s="500"/>
      <c r="J540" s="500"/>
      <c r="K540" s="500"/>
      <c r="L540" s="500"/>
      <c r="M540" s="500"/>
      <c r="N540" s="500"/>
      <c r="O540" s="500"/>
      <c r="P540" s="500"/>
      <c r="Q540" s="500"/>
      <c r="R540" s="500"/>
      <c r="S540" s="500"/>
      <c r="T540" s="500"/>
      <c r="U540" s="500"/>
      <c r="V540" s="500"/>
      <c r="W540" s="500"/>
      <c r="X540" s="500"/>
      <c r="Y540" s="500"/>
      <c r="Z540" s="500"/>
    </row>
    <row r="541" spans="1:26" ht="15.75">
      <c r="A541" s="500"/>
      <c r="B541" s="500"/>
      <c r="C541" s="500"/>
      <c r="D541" s="500"/>
      <c r="E541" s="500"/>
      <c r="F541" s="500"/>
      <c r="G541" s="500"/>
      <c r="H541" s="500"/>
      <c r="I541" s="500"/>
      <c r="J541" s="500"/>
      <c r="K541" s="500"/>
      <c r="L541" s="500"/>
      <c r="M541" s="500"/>
      <c r="N541" s="500"/>
      <c r="O541" s="500"/>
      <c r="P541" s="500"/>
      <c r="Q541" s="500"/>
      <c r="R541" s="500"/>
      <c r="S541" s="500"/>
      <c r="T541" s="500"/>
      <c r="U541" s="500"/>
      <c r="V541" s="500"/>
      <c r="W541" s="500"/>
      <c r="X541" s="500"/>
      <c r="Y541" s="500"/>
      <c r="Z541" s="500"/>
    </row>
    <row r="542" spans="1:26" ht="15.75">
      <c r="A542" s="500"/>
      <c r="B542" s="500"/>
      <c r="C542" s="500"/>
      <c r="D542" s="500"/>
      <c r="E542" s="500"/>
      <c r="F542" s="500"/>
      <c r="G542" s="500"/>
      <c r="H542" s="500"/>
      <c r="I542" s="500"/>
      <c r="J542" s="500"/>
      <c r="K542" s="500"/>
      <c r="L542" s="500"/>
      <c r="M542" s="500"/>
      <c r="N542" s="500"/>
      <c r="O542" s="500"/>
      <c r="P542" s="500"/>
      <c r="Q542" s="500"/>
      <c r="R542" s="500"/>
      <c r="S542" s="500"/>
      <c r="T542" s="500"/>
      <c r="U542" s="500"/>
      <c r="V542" s="500"/>
      <c r="W542" s="500"/>
      <c r="X542" s="500"/>
      <c r="Y542" s="500"/>
      <c r="Z542" s="500"/>
    </row>
    <row r="543" spans="1:26" ht="15.75">
      <c r="A543" s="500"/>
      <c r="B543" s="500"/>
      <c r="C543" s="500"/>
      <c r="D543" s="500"/>
      <c r="E543" s="500"/>
      <c r="F543" s="500"/>
      <c r="G543" s="500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500"/>
      <c r="T543" s="500"/>
      <c r="U543" s="500"/>
      <c r="V543" s="500"/>
      <c r="W543" s="500"/>
      <c r="X543" s="500"/>
      <c r="Y543" s="500"/>
      <c r="Z543" s="500"/>
    </row>
    <row r="544" spans="1:26" ht="15.75">
      <c r="A544" s="500"/>
      <c r="B544" s="500"/>
      <c r="C544" s="500"/>
      <c r="D544" s="500"/>
      <c r="E544" s="500"/>
      <c r="F544" s="500"/>
      <c r="G544" s="500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500"/>
      <c r="T544" s="500"/>
      <c r="U544" s="500"/>
      <c r="V544" s="500"/>
      <c r="W544" s="500"/>
      <c r="X544" s="500"/>
      <c r="Y544" s="500"/>
      <c r="Z544" s="500"/>
    </row>
    <row r="545" spans="1:26" ht="15.75">
      <c r="A545" s="500"/>
      <c r="B545" s="500"/>
      <c r="C545" s="500"/>
      <c r="D545" s="500"/>
      <c r="E545" s="500"/>
      <c r="F545" s="500"/>
      <c r="G545" s="500"/>
      <c r="H545" s="500"/>
      <c r="I545" s="500"/>
      <c r="J545" s="500"/>
      <c r="K545" s="500"/>
      <c r="L545" s="500"/>
      <c r="M545" s="500"/>
      <c r="N545" s="500"/>
      <c r="O545" s="500"/>
      <c r="P545" s="500"/>
      <c r="Q545" s="500"/>
      <c r="R545" s="500"/>
      <c r="S545" s="500"/>
      <c r="T545" s="500"/>
      <c r="U545" s="500"/>
      <c r="V545" s="500"/>
      <c r="W545" s="500"/>
      <c r="X545" s="500"/>
      <c r="Y545" s="500"/>
      <c r="Z545" s="500"/>
    </row>
    <row r="546" spans="1:26" ht="15.75">
      <c r="A546" s="500"/>
      <c r="B546" s="500"/>
      <c r="C546" s="500"/>
      <c r="D546" s="500"/>
      <c r="E546" s="500"/>
      <c r="F546" s="500"/>
      <c r="G546" s="500"/>
      <c r="H546" s="500"/>
      <c r="I546" s="500"/>
      <c r="J546" s="500"/>
      <c r="K546" s="500"/>
      <c r="L546" s="500"/>
      <c r="M546" s="500"/>
      <c r="N546" s="500"/>
      <c r="O546" s="500"/>
      <c r="P546" s="500"/>
      <c r="Q546" s="500"/>
      <c r="R546" s="500"/>
      <c r="S546" s="500"/>
      <c r="T546" s="500"/>
      <c r="U546" s="500"/>
      <c r="V546" s="500"/>
      <c r="W546" s="500"/>
      <c r="X546" s="500"/>
      <c r="Y546" s="500"/>
      <c r="Z546" s="500"/>
    </row>
    <row r="547" spans="1:26" ht="15.75">
      <c r="A547" s="500"/>
      <c r="B547" s="500"/>
      <c r="C547" s="500"/>
      <c r="D547" s="500"/>
      <c r="E547" s="500"/>
      <c r="F547" s="500"/>
      <c r="G547" s="500"/>
      <c r="H547" s="500"/>
      <c r="I547" s="500"/>
      <c r="J547" s="500"/>
      <c r="K547" s="500"/>
      <c r="L547" s="500"/>
      <c r="M547" s="500"/>
      <c r="N547" s="500"/>
      <c r="O547" s="500"/>
      <c r="P547" s="500"/>
      <c r="Q547" s="500"/>
      <c r="R547" s="500"/>
      <c r="S547" s="500"/>
      <c r="T547" s="500"/>
      <c r="U547" s="500"/>
      <c r="V547" s="500"/>
      <c r="W547" s="500"/>
      <c r="X547" s="500"/>
      <c r="Y547" s="500"/>
      <c r="Z547" s="500"/>
    </row>
    <row r="548" spans="1:26" ht="15.75">
      <c r="A548" s="500"/>
      <c r="B548" s="500"/>
      <c r="C548" s="500"/>
      <c r="D548" s="500"/>
      <c r="E548" s="500"/>
      <c r="F548" s="500"/>
      <c r="G548" s="500"/>
      <c r="H548" s="500"/>
      <c r="I548" s="500"/>
      <c r="J548" s="500"/>
      <c r="K548" s="500"/>
      <c r="L548" s="500"/>
      <c r="M548" s="500"/>
      <c r="N548" s="500"/>
      <c r="O548" s="500"/>
      <c r="P548" s="500"/>
      <c r="Q548" s="500"/>
      <c r="R548" s="500"/>
      <c r="S548" s="500"/>
      <c r="T548" s="500"/>
      <c r="U548" s="500"/>
      <c r="V548" s="500"/>
      <c r="W548" s="500"/>
      <c r="X548" s="500"/>
      <c r="Y548" s="500"/>
      <c r="Z548" s="500"/>
    </row>
    <row r="549" spans="1:26" ht="15.75">
      <c r="A549" s="500"/>
      <c r="B549" s="500"/>
      <c r="C549" s="500"/>
      <c r="D549" s="500"/>
      <c r="E549" s="500"/>
      <c r="F549" s="500"/>
      <c r="G549" s="500"/>
      <c r="H549" s="500"/>
      <c r="I549" s="500"/>
      <c r="J549" s="500"/>
      <c r="K549" s="500"/>
      <c r="L549" s="500"/>
      <c r="M549" s="500"/>
      <c r="N549" s="500"/>
      <c r="O549" s="500"/>
      <c r="P549" s="500"/>
      <c r="Q549" s="500"/>
      <c r="R549" s="500"/>
      <c r="S549" s="500"/>
      <c r="T549" s="500"/>
      <c r="U549" s="500"/>
      <c r="V549" s="500"/>
      <c r="W549" s="500"/>
      <c r="X549" s="500"/>
      <c r="Y549" s="500"/>
      <c r="Z549" s="500"/>
    </row>
    <row r="550" spans="1:26" ht="15.75">
      <c r="A550" s="500"/>
      <c r="B550" s="500"/>
      <c r="C550" s="500"/>
      <c r="D550" s="500"/>
      <c r="E550" s="500"/>
      <c r="F550" s="500"/>
      <c r="G550" s="500"/>
      <c r="H550" s="500"/>
      <c r="I550" s="500"/>
      <c r="J550" s="500"/>
      <c r="K550" s="500"/>
      <c r="L550" s="500"/>
      <c r="M550" s="500"/>
      <c r="N550" s="500"/>
      <c r="O550" s="500"/>
      <c r="P550" s="500"/>
      <c r="Q550" s="500"/>
      <c r="R550" s="500"/>
      <c r="S550" s="500"/>
      <c r="T550" s="500"/>
      <c r="U550" s="500"/>
      <c r="V550" s="500"/>
      <c r="W550" s="500"/>
      <c r="X550" s="500"/>
      <c r="Y550" s="500"/>
      <c r="Z550" s="500"/>
    </row>
    <row r="551" spans="1:26" ht="15.75">
      <c r="A551" s="500"/>
      <c r="B551" s="500"/>
      <c r="C551" s="500"/>
      <c r="D551" s="500"/>
      <c r="E551" s="500"/>
      <c r="F551" s="500"/>
      <c r="G551" s="500"/>
      <c r="H551" s="500"/>
      <c r="I551" s="500"/>
      <c r="J551" s="500"/>
      <c r="K551" s="500"/>
      <c r="L551" s="500"/>
      <c r="M551" s="500"/>
      <c r="N551" s="500"/>
      <c r="O551" s="500"/>
      <c r="P551" s="500"/>
      <c r="Q551" s="500"/>
      <c r="R551" s="500"/>
      <c r="S551" s="500"/>
      <c r="T551" s="500"/>
      <c r="U551" s="500"/>
      <c r="V551" s="500"/>
      <c r="W551" s="500"/>
      <c r="X551" s="500"/>
      <c r="Y551" s="500"/>
      <c r="Z551" s="500"/>
    </row>
    <row r="552" spans="1:26" ht="15.75">
      <c r="A552" s="500"/>
      <c r="B552" s="500"/>
      <c r="C552" s="500"/>
      <c r="D552" s="500"/>
      <c r="E552" s="500"/>
      <c r="F552" s="500"/>
      <c r="G552" s="500"/>
      <c r="H552" s="500"/>
      <c r="I552" s="500"/>
      <c r="J552" s="500"/>
      <c r="K552" s="500"/>
      <c r="L552" s="500"/>
      <c r="M552" s="500"/>
      <c r="N552" s="500"/>
      <c r="O552" s="500"/>
      <c r="P552" s="500"/>
      <c r="Q552" s="500"/>
      <c r="R552" s="500"/>
      <c r="S552" s="500"/>
      <c r="T552" s="500"/>
      <c r="U552" s="500"/>
      <c r="V552" s="500"/>
      <c r="W552" s="500"/>
      <c r="X552" s="500"/>
      <c r="Y552" s="500"/>
      <c r="Z552" s="500"/>
    </row>
    <row r="553" spans="1:26" ht="15.75">
      <c r="A553" s="500"/>
      <c r="B553" s="500"/>
      <c r="C553" s="500"/>
      <c r="D553" s="500"/>
      <c r="E553" s="500"/>
      <c r="F553" s="500"/>
      <c r="G553" s="500"/>
      <c r="H553" s="500"/>
      <c r="I553" s="500"/>
      <c r="J553" s="500"/>
      <c r="K553" s="500"/>
      <c r="L553" s="500"/>
      <c r="M553" s="500"/>
      <c r="N553" s="500"/>
      <c r="O553" s="500"/>
      <c r="P553" s="500"/>
      <c r="Q553" s="500"/>
      <c r="R553" s="500"/>
      <c r="S553" s="500"/>
      <c r="T553" s="500"/>
      <c r="U553" s="500"/>
      <c r="V553" s="500"/>
      <c r="W553" s="500"/>
      <c r="X553" s="500"/>
      <c r="Y553" s="500"/>
      <c r="Z553" s="500"/>
    </row>
    <row r="554" spans="1:26" ht="15.75">
      <c r="A554" s="500"/>
      <c r="B554" s="500"/>
      <c r="C554" s="500"/>
      <c r="D554" s="500"/>
      <c r="E554" s="500"/>
      <c r="F554" s="500"/>
      <c r="G554" s="500"/>
      <c r="H554" s="500"/>
      <c r="I554" s="500"/>
      <c r="J554" s="500"/>
      <c r="K554" s="500"/>
      <c r="L554" s="500"/>
      <c r="M554" s="500"/>
      <c r="N554" s="500"/>
      <c r="O554" s="500"/>
      <c r="P554" s="500"/>
      <c r="Q554" s="500"/>
      <c r="R554" s="500"/>
      <c r="S554" s="500"/>
      <c r="T554" s="500"/>
      <c r="U554" s="500"/>
      <c r="V554" s="500"/>
      <c r="W554" s="500"/>
      <c r="X554" s="500"/>
      <c r="Y554" s="500"/>
      <c r="Z554" s="500"/>
    </row>
    <row r="555" spans="1:26" ht="15.75">
      <c r="A555" s="500"/>
      <c r="B555" s="500"/>
      <c r="C555" s="500"/>
      <c r="D555" s="500"/>
      <c r="E555" s="500"/>
      <c r="F555" s="500"/>
      <c r="G555" s="500"/>
      <c r="H555" s="500"/>
      <c r="I555" s="500"/>
      <c r="J555" s="500"/>
      <c r="K555" s="500"/>
      <c r="L555" s="500"/>
      <c r="M555" s="500"/>
      <c r="N555" s="500"/>
      <c r="O555" s="500"/>
      <c r="P555" s="500"/>
      <c r="Q555" s="500"/>
      <c r="R555" s="500"/>
      <c r="S555" s="500"/>
      <c r="T555" s="500"/>
      <c r="U555" s="500"/>
      <c r="V555" s="500"/>
      <c r="W555" s="500"/>
      <c r="X555" s="500"/>
      <c r="Y555" s="500"/>
      <c r="Z555" s="500"/>
    </row>
    <row r="556" spans="1:26" ht="15.75">
      <c r="A556" s="500"/>
      <c r="B556" s="500"/>
      <c r="C556" s="500"/>
      <c r="D556" s="500"/>
      <c r="E556" s="500"/>
      <c r="F556" s="500"/>
      <c r="G556" s="500"/>
      <c r="H556" s="500"/>
      <c r="I556" s="500"/>
      <c r="J556" s="500"/>
      <c r="K556" s="500"/>
      <c r="L556" s="500"/>
      <c r="M556" s="500"/>
      <c r="N556" s="500"/>
      <c r="O556" s="500"/>
      <c r="P556" s="500"/>
      <c r="Q556" s="500"/>
      <c r="R556" s="500"/>
      <c r="S556" s="500"/>
      <c r="T556" s="500"/>
      <c r="U556" s="500"/>
      <c r="V556" s="500"/>
      <c r="W556" s="500"/>
      <c r="X556" s="500"/>
      <c r="Y556" s="500"/>
      <c r="Z556" s="500"/>
    </row>
    <row r="557" spans="1:26" ht="15.75">
      <c r="A557" s="500"/>
      <c r="B557" s="500"/>
      <c r="C557" s="500"/>
      <c r="D557" s="500"/>
      <c r="E557" s="500"/>
      <c r="F557" s="500"/>
      <c r="G557" s="500"/>
      <c r="H557" s="500"/>
      <c r="I557" s="500"/>
      <c r="J557" s="500"/>
      <c r="K557" s="500"/>
      <c r="L557" s="500"/>
      <c r="M557" s="500"/>
      <c r="N557" s="500"/>
      <c r="O557" s="500"/>
      <c r="P557" s="500"/>
      <c r="Q557" s="500"/>
      <c r="R557" s="500"/>
      <c r="S557" s="500"/>
      <c r="T557" s="500"/>
      <c r="U557" s="500"/>
      <c r="V557" s="500"/>
      <c r="W557" s="500"/>
      <c r="X557" s="500"/>
      <c r="Y557" s="500"/>
      <c r="Z557" s="500"/>
    </row>
    <row r="558" spans="1:26" ht="15.75">
      <c r="A558" s="500"/>
      <c r="B558" s="500"/>
      <c r="C558" s="500"/>
      <c r="D558" s="500"/>
      <c r="E558" s="500"/>
      <c r="F558" s="500"/>
      <c r="G558" s="500"/>
      <c r="H558" s="500"/>
      <c r="I558" s="500"/>
      <c r="J558" s="500"/>
      <c r="K558" s="500"/>
      <c r="L558" s="500"/>
      <c r="M558" s="500"/>
      <c r="N558" s="500"/>
      <c r="O558" s="500"/>
      <c r="P558" s="500"/>
      <c r="Q558" s="500"/>
      <c r="R558" s="500"/>
      <c r="S558" s="500"/>
      <c r="T558" s="500"/>
      <c r="U558" s="500"/>
      <c r="V558" s="500"/>
      <c r="W558" s="500"/>
      <c r="X558" s="500"/>
      <c r="Y558" s="500"/>
      <c r="Z558" s="500"/>
    </row>
    <row r="559" spans="1:26" ht="15.75">
      <c r="A559" s="500"/>
      <c r="B559" s="500"/>
      <c r="C559" s="500"/>
      <c r="D559" s="500"/>
      <c r="E559" s="500"/>
      <c r="F559" s="500"/>
      <c r="G559" s="500"/>
      <c r="H559" s="500"/>
      <c r="I559" s="500"/>
      <c r="J559" s="500"/>
      <c r="K559" s="500"/>
      <c r="L559" s="500"/>
      <c r="M559" s="500"/>
      <c r="N559" s="500"/>
      <c r="O559" s="500"/>
      <c r="P559" s="500"/>
      <c r="Q559" s="500"/>
      <c r="R559" s="500"/>
      <c r="S559" s="500"/>
      <c r="T559" s="500"/>
      <c r="U559" s="500"/>
      <c r="V559" s="500"/>
      <c r="W559" s="500"/>
      <c r="X559" s="500"/>
      <c r="Y559" s="500"/>
      <c r="Z559" s="500"/>
    </row>
    <row r="560" spans="1:26" ht="15.75">
      <c r="A560" s="500"/>
      <c r="B560" s="500"/>
      <c r="C560" s="500"/>
      <c r="D560" s="500"/>
      <c r="E560" s="500"/>
      <c r="F560" s="500"/>
      <c r="G560" s="500"/>
      <c r="H560" s="500"/>
      <c r="I560" s="500"/>
      <c r="J560" s="500"/>
      <c r="K560" s="500"/>
      <c r="L560" s="500"/>
      <c r="M560" s="500"/>
      <c r="N560" s="500"/>
      <c r="O560" s="500"/>
      <c r="P560" s="500"/>
      <c r="Q560" s="500"/>
      <c r="R560" s="500"/>
      <c r="S560" s="500"/>
      <c r="T560" s="500"/>
      <c r="U560" s="500"/>
      <c r="V560" s="500"/>
      <c r="W560" s="500"/>
      <c r="X560" s="500"/>
      <c r="Y560" s="500"/>
      <c r="Z560" s="500"/>
    </row>
    <row r="561" spans="1:26" ht="15.75">
      <c r="A561" s="500"/>
      <c r="B561" s="500"/>
      <c r="C561" s="500"/>
      <c r="D561" s="500"/>
      <c r="E561" s="500"/>
      <c r="F561" s="500"/>
      <c r="G561" s="500"/>
      <c r="H561" s="500"/>
      <c r="I561" s="500"/>
      <c r="J561" s="500"/>
      <c r="K561" s="500"/>
      <c r="L561" s="500"/>
      <c r="M561" s="500"/>
      <c r="N561" s="500"/>
      <c r="O561" s="500"/>
      <c r="P561" s="500"/>
      <c r="Q561" s="500"/>
      <c r="R561" s="500"/>
      <c r="S561" s="500"/>
      <c r="T561" s="500"/>
      <c r="U561" s="500"/>
      <c r="V561" s="500"/>
      <c r="W561" s="500"/>
      <c r="X561" s="500"/>
      <c r="Y561" s="500"/>
      <c r="Z561" s="500"/>
    </row>
    <row r="562" spans="1:26" ht="15.75">
      <c r="A562" s="500"/>
      <c r="B562" s="500"/>
      <c r="C562" s="500"/>
      <c r="D562" s="500"/>
      <c r="E562" s="500"/>
      <c r="F562" s="500"/>
      <c r="G562" s="500"/>
      <c r="H562" s="500"/>
      <c r="I562" s="500"/>
      <c r="J562" s="500"/>
      <c r="K562" s="500"/>
      <c r="L562" s="500"/>
      <c r="M562" s="500"/>
      <c r="N562" s="500"/>
      <c r="O562" s="500"/>
      <c r="P562" s="500"/>
      <c r="Q562" s="500"/>
      <c r="R562" s="500"/>
      <c r="S562" s="500"/>
      <c r="T562" s="500"/>
      <c r="U562" s="500"/>
      <c r="V562" s="500"/>
      <c r="W562" s="500"/>
      <c r="X562" s="500"/>
      <c r="Y562" s="500"/>
      <c r="Z562" s="500"/>
    </row>
    <row r="563" spans="1:26" ht="15.75">
      <c r="A563" s="500"/>
      <c r="B563" s="500"/>
      <c r="C563" s="500"/>
      <c r="D563" s="500"/>
      <c r="E563" s="500"/>
      <c r="F563" s="500"/>
      <c r="G563" s="500"/>
      <c r="H563" s="500"/>
      <c r="I563" s="500"/>
      <c r="J563" s="500"/>
      <c r="K563" s="500"/>
      <c r="L563" s="500"/>
      <c r="M563" s="500"/>
      <c r="N563" s="500"/>
      <c r="O563" s="500"/>
      <c r="P563" s="500"/>
      <c r="Q563" s="500"/>
      <c r="R563" s="500"/>
      <c r="S563" s="500"/>
      <c r="T563" s="500"/>
      <c r="U563" s="500"/>
      <c r="V563" s="500"/>
      <c r="W563" s="500"/>
      <c r="X563" s="500"/>
      <c r="Y563" s="500"/>
      <c r="Z563" s="500"/>
    </row>
    <row r="564" spans="1:26" ht="15.75">
      <c r="A564" s="500"/>
      <c r="B564" s="500"/>
      <c r="C564" s="500"/>
      <c r="D564" s="500"/>
      <c r="E564" s="500"/>
      <c r="F564" s="500"/>
      <c r="G564" s="500"/>
      <c r="H564" s="500"/>
      <c r="I564" s="500"/>
      <c r="J564" s="500"/>
      <c r="K564" s="500"/>
      <c r="L564" s="500"/>
      <c r="M564" s="500"/>
      <c r="N564" s="500"/>
      <c r="O564" s="500"/>
      <c r="P564" s="500"/>
      <c r="Q564" s="500"/>
      <c r="R564" s="500"/>
      <c r="S564" s="500"/>
      <c r="T564" s="500"/>
      <c r="U564" s="500"/>
      <c r="V564" s="500"/>
      <c r="W564" s="500"/>
      <c r="X564" s="500"/>
      <c r="Y564" s="500"/>
      <c r="Z564" s="500"/>
    </row>
    <row r="565" spans="1:26" ht="15.75">
      <c r="A565" s="500"/>
      <c r="B565" s="500"/>
      <c r="C565" s="500"/>
      <c r="D565" s="500"/>
      <c r="E565" s="500"/>
      <c r="F565" s="500"/>
      <c r="G565" s="500"/>
      <c r="H565" s="500"/>
      <c r="I565" s="500"/>
      <c r="J565" s="500"/>
      <c r="K565" s="500"/>
      <c r="L565" s="500"/>
      <c r="M565" s="500"/>
      <c r="N565" s="500"/>
      <c r="O565" s="500"/>
      <c r="P565" s="500"/>
      <c r="Q565" s="500"/>
      <c r="R565" s="500"/>
      <c r="S565" s="500"/>
      <c r="T565" s="500"/>
      <c r="U565" s="500"/>
      <c r="V565" s="500"/>
      <c r="W565" s="500"/>
      <c r="X565" s="500"/>
      <c r="Y565" s="500"/>
      <c r="Z565" s="500"/>
    </row>
    <row r="566" spans="1:26" ht="15.75">
      <c r="A566" s="500"/>
      <c r="B566" s="500"/>
      <c r="C566" s="500"/>
      <c r="D566" s="500"/>
      <c r="E566" s="500"/>
      <c r="F566" s="500"/>
      <c r="G566" s="500"/>
      <c r="H566" s="500"/>
      <c r="I566" s="500"/>
      <c r="J566" s="500"/>
      <c r="K566" s="500"/>
      <c r="L566" s="500"/>
      <c r="M566" s="500"/>
      <c r="N566" s="500"/>
      <c r="O566" s="500"/>
      <c r="P566" s="500"/>
      <c r="Q566" s="500"/>
      <c r="R566" s="500"/>
      <c r="S566" s="500"/>
      <c r="T566" s="500"/>
      <c r="U566" s="500"/>
      <c r="V566" s="500"/>
      <c r="W566" s="500"/>
      <c r="X566" s="500"/>
      <c r="Y566" s="500"/>
      <c r="Z566" s="500"/>
    </row>
    <row r="567" spans="1:26" ht="15.75">
      <c r="A567" s="500"/>
      <c r="B567" s="500"/>
      <c r="C567" s="500"/>
      <c r="D567" s="500"/>
      <c r="E567" s="500"/>
      <c r="F567" s="500"/>
      <c r="G567" s="500"/>
      <c r="H567" s="500"/>
      <c r="I567" s="500"/>
      <c r="J567" s="500"/>
      <c r="K567" s="500"/>
      <c r="L567" s="500"/>
      <c r="M567" s="500"/>
      <c r="N567" s="500"/>
      <c r="O567" s="500"/>
      <c r="P567" s="500"/>
      <c r="Q567" s="500"/>
      <c r="R567" s="500"/>
      <c r="S567" s="500"/>
      <c r="T567" s="500"/>
      <c r="U567" s="500"/>
      <c r="V567" s="500"/>
      <c r="W567" s="500"/>
      <c r="X567" s="500"/>
      <c r="Y567" s="500"/>
      <c r="Z567" s="500"/>
    </row>
    <row r="568" spans="1:26" ht="15.75">
      <c r="A568" s="500"/>
      <c r="B568" s="500"/>
      <c r="C568" s="500"/>
      <c r="D568" s="500"/>
      <c r="E568" s="500"/>
      <c r="F568" s="500"/>
      <c r="G568" s="500"/>
      <c r="H568" s="500"/>
      <c r="I568" s="500"/>
      <c r="J568" s="500"/>
      <c r="K568" s="500"/>
      <c r="L568" s="500"/>
      <c r="M568" s="500"/>
      <c r="N568" s="500"/>
      <c r="O568" s="500"/>
      <c r="P568" s="500"/>
      <c r="Q568" s="500"/>
      <c r="R568" s="500"/>
      <c r="S568" s="500"/>
      <c r="T568" s="500"/>
      <c r="U568" s="500"/>
      <c r="V568" s="500"/>
      <c r="W568" s="500"/>
      <c r="X568" s="500"/>
      <c r="Y568" s="500"/>
      <c r="Z568" s="500"/>
    </row>
    <row r="569" spans="1:26" ht="15.75">
      <c r="A569" s="500"/>
      <c r="B569" s="500"/>
      <c r="C569" s="500"/>
      <c r="D569" s="500"/>
      <c r="E569" s="500"/>
      <c r="F569" s="500"/>
      <c r="G569" s="500"/>
      <c r="H569" s="500"/>
      <c r="I569" s="500"/>
      <c r="J569" s="500"/>
      <c r="K569" s="500"/>
      <c r="L569" s="500"/>
      <c r="M569" s="500"/>
      <c r="N569" s="500"/>
      <c r="O569" s="500"/>
      <c r="P569" s="500"/>
      <c r="Q569" s="500"/>
      <c r="R569" s="500"/>
      <c r="S569" s="500"/>
      <c r="T569" s="500"/>
      <c r="U569" s="500"/>
      <c r="V569" s="500"/>
      <c r="W569" s="500"/>
      <c r="X569" s="500"/>
      <c r="Y569" s="500"/>
      <c r="Z569" s="500"/>
    </row>
    <row r="570" spans="1:26" ht="15.75">
      <c r="A570" s="500"/>
      <c r="B570" s="500"/>
      <c r="C570" s="500"/>
      <c r="D570" s="500"/>
      <c r="E570" s="500"/>
      <c r="F570" s="500"/>
      <c r="G570" s="500"/>
      <c r="H570" s="500"/>
      <c r="I570" s="500"/>
      <c r="J570" s="500"/>
      <c r="K570" s="500"/>
      <c r="L570" s="500"/>
      <c r="M570" s="500"/>
      <c r="N570" s="500"/>
      <c r="O570" s="500"/>
      <c r="P570" s="500"/>
      <c r="Q570" s="500"/>
      <c r="R570" s="500"/>
      <c r="S570" s="500"/>
      <c r="T570" s="500"/>
      <c r="U570" s="500"/>
      <c r="V570" s="500"/>
      <c r="W570" s="500"/>
      <c r="X570" s="500"/>
      <c r="Y570" s="500"/>
      <c r="Z570" s="500"/>
    </row>
    <row r="571" spans="1:26" ht="15.75">
      <c r="A571" s="500"/>
      <c r="B571" s="500"/>
      <c r="C571" s="500"/>
      <c r="D571" s="500"/>
      <c r="E571" s="500"/>
      <c r="F571" s="500"/>
      <c r="G571" s="500"/>
      <c r="H571" s="500"/>
      <c r="I571" s="500"/>
      <c r="J571" s="500"/>
      <c r="K571" s="500"/>
      <c r="L571" s="500"/>
      <c r="M571" s="500"/>
      <c r="N571" s="500"/>
      <c r="O571" s="500"/>
      <c r="P571" s="500"/>
      <c r="Q571" s="500"/>
      <c r="R571" s="500"/>
      <c r="S571" s="500"/>
      <c r="T571" s="500"/>
      <c r="U571" s="500"/>
      <c r="V571" s="500"/>
      <c r="W571" s="500"/>
      <c r="X571" s="500"/>
      <c r="Y571" s="500"/>
      <c r="Z571" s="500"/>
    </row>
    <row r="572" spans="1:26" ht="15.75">
      <c r="A572" s="500"/>
      <c r="B572" s="500"/>
      <c r="C572" s="500"/>
      <c r="D572" s="500"/>
      <c r="E572" s="500"/>
      <c r="F572" s="500"/>
      <c r="G572" s="500"/>
      <c r="H572" s="500"/>
      <c r="I572" s="500"/>
      <c r="J572" s="500"/>
      <c r="K572" s="500"/>
      <c r="L572" s="500"/>
      <c r="M572" s="500"/>
      <c r="N572" s="500"/>
      <c r="O572" s="500"/>
      <c r="P572" s="500"/>
      <c r="Q572" s="500"/>
      <c r="R572" s="500"/>
      <c r="S572" s="500"/>
      <c r="T572" s="500"/>
      <c r="U572" s="500"/>
      <c r="V572" s="500"/>
      <c r="W572" s="500"/>
      <c r="X572" s="500"/>
      <c r="Y572" s="500"/>
      <c r="Z572" s="500"/>
    </row>
    <row r="573" spans="1:26" ht="15.75">
      <c r="A573" s="500"/>
      <c r="B573" s="500"/>
      <c r="C573" s="500"/>
      <c r="D573" s="500"/>
      <c r="E573" s="500"/>
      <c r="F573" s="500"/>
      <c r="G573" s="500"/>
      <c r="H573" s="500"/>
      <c r="I573" s="500"/>
      <c r="J573" s="500"/>
      <c r="K573" s="500"/>
      <c r="L573" s="500"/>
      <c r="M573" s="500"/>
      <c r="N573" s="500"/>
      <c r="O573" s="500"/>
      <c r="P573" s="500"/>
      <c r="Q573" s="500"/>
      <c r="R573" s="500"/>
      <c r="S573" s="500"/>
      <c r="T573" s="500"/>
      <c r="U573" s="500"/>
      <c r="V573" s="500"/>
      <c r="W573" s="500"/>
      <c r="X573" s="500"/>
      <c r="Y573" s="500"/>
      <c r="Z573" s="500"/>
    </row>
    <row r="574" spans="1:26" ht="15.75">
      <c r="A574" s="500"/>
      <c r="B574" s="500"/>
      <c r="C574" s="500"/>
      <c r="D574" s="500"/>
      <c r="E574" s="500"/>
      <c r="F574" s="500"/>
      <c r="G574" s="500"/>
      <c r="H574" s="500"/>
      <c r="I574" s="500"/>
      <c r="J574" s="500"/>
      <c r="K574" s="500"/>
      <c r="L574" s="500"/>
      <c r="M574" s="500"/>
      <c r="N574" s="500"/>
      <c r="O574" s="500"/>
      <c r="P574" s="500"/>
      <c r="Q574" s="500"/>
      <c r="R574" s="500"/>
      <c r="S574" s="500"/>
      <c r="T574" s="500"/>
      <c r="U574" s="500"/>
      <c r="V574" s="500"/>
      <c r="W574" s="500"/>
      <c r="X574" s="500"/>
      <c r="Y574" s="500"/>
      <c r="Z574" s="500"/>
    </row>
    <row r="575" spans="1:26" ht="15.75">
      <c r="A575" s="500"/>
      <c r="B575" s="500"/>
      <c r="C575" s="500"/>
      <c r="D575" s="500"/>
      <c r="E575" s="500"/>
      <c r="F575" s="500"/>
      <c r="G575" s="500"/>
      <c r="H575" s="500"/>
      <c r="I575" s="500"/>
      <c r="J575" s="500"/>
      <c r="K575" s="500"/>
      <c r="L575" s="500"/>
      <c r="M575" s="500"/>
      <c r="N575" s="500"/>
      <c r="O575" s="500"/>
      <c r="P575" s="500"/>
      <c r="Q575" s="500"/>
      <c r="R575" s="500"/>
      <c r="S575" s="500"/>
      <c r="T575" s="500"/>
      <c r="U575" s="500"/>
      <c r="V575" s="500"/>
      <c r="W575" s="500"/>
      <c r="X575" s="500"/>
      <c r="Y575" s="500"/>
      <c r="Z575" s="500"/>
    </row>
    <row r="576" spans="1:26" ht="15.75">
      <c r="A576" s="500"/>
      <c r="B576" s="500"/>
      <c r="C576" s="500"/>
      <c r="D576" s="500"/>
      <c r="E576" s="500"/>
      <c r="F576" s="500"/>
      <c r="G576" s="500"/>
      <c r="H576" s="500"/>
      <c r="I576" s="500"/>
      <c r="J576" s="500"/>
      <c r="K576" s="500"/>
      <c r="L576" s="500"/>
      <c r="M576" s="500"/>
      <c r="N576" s="500"/>
      <c r="O576" s="500"/>
      <c r="P576" s="500"/>
      <c r="Q576" s="500"/>
      <c r="R576" s="500"/>
      <c r="S576" s="500"/>
      <c r="T576" s="500"/>
      <c r="U576" s="500"/>
      <c r="V576" s="500"/>
      <c r="W576" s="500"/>
      <c r="X576" s="500"/>
      <c r="Y576" s="500"/>
      <c r="Z576" s="500"/>
    </row>
    <row r="577" spans="1:26" ht="15.75">
      <c r="A577" s="500"/>
      <c r="B577" s="500"/>
      <c r="C577" s="500"/>
      <c r="D577" s="500"/>
      <c r="E577" s="500"/>
      <c r="F577" s="500"/>
      <c r="G577" s="500"/>
      <c r="H577" s="500"/>
      <c r="I577" s="500"/>
      <c r="J577" s="500"/>
      <c r="K577" s="500"/>
      <c r="L577" s="500"/>
      <c r="M577" s="500"/>
      <c r="N577" s="500"/>
      <c r="O577" s="500"/>
      <c r="P577" s="500"/>
      <c r="Q577" s="500"/>
      <c r="R577" s="500"/>
      <c r="S577" s="500"/>
      <c r="T577" s="500"/>
      <c r="U577" s="500"/>
      <c r="V577" s="500"/>
      <c r="W577" s="500"/>
      <c r="X577" s="500"/>
      <c r="Y577" s="500"/>
      <c r="Z577" s="500"/>
    </row>
    <row r="578" spans="1:26" ht="15.75">
      <c r="A578" s="500"/>
      <c r="B578" s="500"/>
      <c r="C578" s="500"/>
      <c r="D578" s="500"/>
      <c r="E578" s="500"/>
      <c r="F578" s="500"/>
      <c r="G578" s="500"/>
      <c r="H578" s="500"/>
      <c r="I578" s="500"/>
      <c r="J578" s="500"/>
      <c r="K578" s="500"/>
      <c r="L578" s="500"/>
      <c r="M578" s="500"/>
      <c r="N578" s="500"/>
      <c r="O578" s="500"/>
      <c r="P578" s="500"/>
      <c r="Q578" s="500"/>
      <c r="R578" s="500"/>
      <c r="S578" s="500"/>
      <c r="T578" s="500"/>
      <c r="U578" s="500"/>
      <c r="V578" s="500"/>
      <c r="W578" s="500"/>
      <c r="X578" s="500"/>
      <c r="Y578" s="500"/>
      <c r="Z578" s="500"/>
    </row>
    <row r="579" spans="1:26" ht="15.75">
      <c r="A579" s="500"/>
      <c r="B579" s="500"/>
      <c r="C579" s="500"/>
      <c r="D579" s="500"/>
      <c r="E579" s="500"/>
      <c r="F579" s="500"/>
      <c r="G579" s="500"/>
      <c r="H579" s="500"/>
      <c r="I579" s="500"/>
      <c r="J579" s="500"/>
      <c r="K579" s="500"/>
      <c r="L579" s="500"/>
      <c r="M579" s="500"/>
      <c r="N579" s="500"/>
      <c r="O579" s="500"/>
      <c r="P579" s="500"/>
      <c r="Q579" s="500"/>
      <c r="R579" s="500"/>
      <c r="S579" s="500"/>
      <c r="T579" s="500"/>
      <c r="U579" s="500"/>
      <c r="V579" s="500"/>
      <c r="W579" s="500"/>
      <c r="X579" s="500"/>
      <c r="Y579" s="500"/>
      <c r="Z579" s="500"/>
    </row>
    <row r="580" spans="1:26" ht="15.75">
      <c r="A580" s="500"/>
      <c r="B580" s="500"/>
      <c r="C580" s="500"/>
      <c r="D580" s="500"/>
      <c r="E580" s="500"/>
      <c r="F580" s="500"/>
      <c r="G580" s="500"/>
      <c r="H580" s="500"/>
      <c r="I580" s="500"/>
      <c r="J580" s="500"/>
      <c r="K580" s="500"/>
      <c r="L580" s="500"/>
      <c r="M580" s="500"/>
      <c r="N580" s="500"/>
      <c r="O580" s="500"/>
      <c r="P580" s="500"/>
      <c r="Q580" s="500"/>
      <c r="R580" s="500"/>
      <c r="S580" s="500"/>
      <c r="T580" s="500"/>
      <c r="U580" s="500"/>
      <c r="V580" s="500"/>
      <c r="W580" s="500"/>
      <c r="X580" s="500"/>
      <c r="Y580" s="500"/>
      <c r="Z580" s="500"/>
    </row>
    <row r="581" spans="1:26" ht="15.75">
      <c r="A581" s="500"/>
      <c r="B581" s="500"/>
      <c r="C581" s="500"/>
      <c r="D581" s="500"/>
      <c r="E581" s="500"/>
      <c r="F581" s="500"/>
      <c r="G581" s="500"/>
      <c r="H581" s="500"/>
      <c r="I581" s="500"/>
      <c r="J581" s="500"/>
      <c r="K581" s="500"/>
      <c r="L581" s="500"/>
      <c r="M581" s="500"/>
      <c r="N581" s="500"/>
      <c r="O581" s="500"/>
      <c r="P581" s="500"/>
      <c r="Q581" s="500"/>
      <c r="R581" s="500"/>
      <c r="S581" s="500"/>
      <c r="T581" s="500"/>
      <c r="U581" s="500"/>
      <c r="V581" s="500"/>
      <c r="W581" s="500"/>
      <c r="X581" s="500"/>
      <c r="Y581" s="500"/>
      <c r="Z581" s="500"/>
    </row>
    <row r="582" spans="1:26" ht="15.75">
      <c r="A582" s="500"/>
      <c r="B582" s="500"/>
      <c r="C582" s="500"/>
      <c r="D582" s="500"/>
      <c r="E582" s="500"/>
      <c r="F582" s="500"/>
      <c r="G582" s="500"/>
      <c r="H582" s="500"/>
      <c r="I582" s="500"/>
      <c r="J582" s="500"/>
      <c r="K582" s="500"/>
      <c r="L582" s="500"/>
      <c r="M582" s="500"/>
      <c r="N582" s="500"/>
      <c r="O582" s="500"/>
      <c r="P582" s="500"/>
      <c r="Q582" s="500"/>
      <c r="R582" s="500"/>
      <c r="S582" s="500"/>
      <c r="T582" s="500"/>
      <c r="U582" s="500"/>
      <c r="V582" s="500"/>
      <c r="W582" s="500"/>
      <c r="X582" s="500"/>
      <c r="Y582" s="500"/>
      <c r="Z582" s="500"/>
    </row>
    <row r="583" spans="1:26" ht="15.75">
      <c r="A583" s="500"/>
      <c r="B583" s="500"/>
      <c r="C583" s="500"/>
      <c r="D583" s="500"/>
      <c r="E583" s="500"/>
      <c r="F583" s="500"/>
      <c r="G583" s="500"/>
      <c r="H583" s="500"/>
      <c r="I583" s="500"/>
      <c r="J583" s="500"/>
      <c r="K583" s="500"/>
      <c r="L583" s="500"/>
      <c r="M583" s="500"/>
      <c r="N583" s="500"/>
      <c r="O583" s="500"/>
      <c r="P583" s="500"/>
      <c r="Q583" s="500"/>
      <c r="R583" s="500"/>
      <c r="S583" s="500"/>
      <c r="T583" s="500"/>
      <c r="U583" s="500"/>
      <c r="V583" s="500"/>
      <c r="W583" s="500"/>
      <c r="X583" s="500"/>
      <c r="Y583" s="500"/>
      <c r="Z583" s="500"/>
    </row>
    <row r="584" spans="1:26" ht="15.75">
      <c r="A584" s="500"/>
      <c r="B584" s="500"/>
      <c r="C584" s="500"/>
      <c r="D584" s="500"/>
      <c r="E584" s="500"/>
      <c r="F584" s="500"/>
      <c r="G584" s="500"/>
      <c r="H584" s="500"/>
      <c r="I584" s="500"/>
      <c r="J584" s="500"/>
      <c r="K584" s="500"/>
      <c r="L584" s="500"/>
      <c r="M584" s="500"/>
      <c r="N584" s="500"/>
      <c r="O584" s="500"/>
      <c r="P584" s="500"/>
      <c r="Q584" s="500"/>
      <c r="R584" s="500"/>
      <c r="S584" s="500"/>
      <c r="T584" s="500"/>
      <c r="U584" s="500"/>
      <c r="V584" s="500"/>
      <c r="W584" s="500"/>
      <c r="X584" s="500"/>
      <c r="Y584" s="500"/>
      <c r="Z584" s="500"/>
    </row>
    <row r="585" spans="1:26" ht="15.75">
      <c r="A585" s="500"/>
      <c r="B585" s="500"/>
      <c r="C585" s="500"/>
      <c r="D585" s="500"/>
      <c r="E585" s="500"/>
      <c r="F585" s="500"/>
      <c r="G585" s="500"/>
      <c r="H585" s="500"/>
      <c r="I585" s="500"/>
      <c r="J585" s="500"/>
      <c r="K585" s="500"/>
      <c r="L585" s="500"/>
      <c r="M585" s="500"/>
      <c r="N585" s="500"/>
      <c r="O585" s="500"/>
      <c r="P585" s="500"/>
      <c r="Q585" s="500"/>
      <c r="R585" s="500"/>
      <c r="S585" s="500"/>
      <c r="T585" s="500"/>
      <c r="U585" s="500"/>
      <c r="V585" s="500"/>
      <c r="W585" s="500"/>
      <c r="X585" s="500"/>
      <c r="Y585" s="500"/>
      <c r="Z585" s="500"/>
    </row>
    <row r="586" spans="1:26" ht="15.75">
      <c r="A586" s="500"/>
      <c r="B586" s="500"/>
      <c r="C586" s="500"/>
      <c r="D586" s="500"/>
      <c r="E586" s="500"/>
      <c r="F586" s="500"/>
      <c r="G586" s="500"/>
      <c r="H586" s="500"/>
      <c r="I586" s="500"/>
      <c r="J586" s="500"/>
      <c r="K586" s="500"/>
      <c r="L586" s="500"/>
      <c r="M586" s="500"/>
      <c r="N586" s="500"/>
      <c r="O586" s="500"/>
      <c r="P586" s="500"/>
      <c r="Q586" s="500"/>
      <c r="R586" s="500"/>
      <c r="S586" s="500"/>
      <c r="T586" s="500"/>
      <c r="U586" s="500"/>
      <c r="V586" s="500"/>
      <c r="W586" s="500"/>
      <c r="X586" s="500"/>
      <c r="Y586" s="500"/>
      <c r="Z586" s="500"/>
    </row>
    <row r="587" spans="1:26" ht="15.75">
      <c r="A587" s="500"/>
      <c r="B587" s="500"/>
      <c r="C587" s="500"/>
      <c r="D587" s="500"/>
      <c r="E587" s="500"/>
      <c r="F587" s="500"/>
      <c r="G587" s="500"/>
      <c r="H587" s="500"/>
      <c r="I587" s="500"/>
      <c r="J587" s="500"/>
      <c r="K587" s="500"/>
      <c r="L587" s="500"/>
      <c r="M587" s="500"/>
      <c r="N587" s="500"/>
      <c r="O587" s="500"/>
      <c r="P587" s="500"/>
      <c r="Q587" s="500"/>
      <c r="R587" s="500"/>
      <c r="S587" s="500"/>
      <c r="T587" s="500"/>
      <c r="U587" s="500"/>
      <c r="V587" s="500"/>
      <c r="W587" s="500"/>
      <c r="X587" s="500"/>
      <c r="Y587" s="500"/>
      <c r="Z587" s="500"/>
    </row>
    <row r="588" spans="1:26" ht="15.75">
      <c r="A588" s="500"/>
      <c r="B588" s="500"/>
      <c r="C588" s="500"/>
      <c r="D588" s="500"/>
      <c r="E588" s="500"/>
      <c r="F588" s="500"/>
      <c r="G588" s="500"/>
      <c r="H588" s="500"/>
      <c r="I588" s="500"/>
      <c r="J588" s="500"/>
      <c r="K588" s="500"/>
      <c r="L588" s="500"/>
      <c r="M588" s="500"/>
      <c r="N588" s="500"/>
      <c r="O588" s="500"/>
      <c r="P588" s="500"/>
      <c r="Q588" s="500"/>
      <c r="R588" s="500"/>
      <c r="S588" s="500"/>
      <c r="T588" s="500"/>
      <c r="U588" s="500"/>
      <c r="V588" s="500"/>
      <c r="W588" s="500"/>
      <c r="X588" s="500"/>
      <c r="Y588" s="500"/>
      <c r="Z588" s="500"/>
    </row>
    <row r="589" spans="1:26" ht="15.75">
      <c r="A589" s="500"/>
      <c r="B589" s="500"/>
      <c r="C589" s="500"/>
      <c r="D589" s="500"/>
      <c r="E589" s="500"/>
      <c r="F589" s="500"/>
      <c r="G589" s="500"/>
      <c r="H589" s="500"/>
      <c r="I589" s="500"/>
      <c r="J589" s="500"/>
      <c r="K589" s="500"/>
      <c r="L589" s="500"/>
      <c r="M589" s="500"/>
      <c r="N589" s="500"/>
      <c r="O589" s="500"/>
      <c r="P589" s="500"/>
      <c r="Q589" s="500"/>
      <c r="R589" s="500"/>
      <c r="S589" s="500"/>
      <c r="T589" s="500"/>
      <c r="U589" s="500"/>
      <c r="V589" s="500"/>
      <c r="W589" s="500"/>
      <c r="X589" s="500"/>
      <c r="Y589" s="500"/>
      <c r="Z589" s="500"/>
    </row>
    <row r="590" spans="1:26" ht="15.75">
      <c r="A590" s="500"/>
      <c r="B590" s="500"/>
      <c r="C590" s="500"/>
      <c r="D590" s="500"/>
      <c r="E590" s="500"/>
      <c r="F590" s="500"/>
      <c r="G590" s="500"/>
      <c r="H590" s="500"/>
      <c r="I590" s="500"/>
      <c r="J590" s="500"/>
      <c r="K590" s="500"/>
      <c r="L590" s="500"/>
      <c r="M590" s="500"/>
      <c r="N590" s="500"/>
      <c r="O590" s="500"/>
      <c r="P590" s="500"/>
      <c r="Q590" s="500"/>
      <c r="R590" s="500"/>
      <c r="S590" s="500"/>
      <c r="T590" s="500"/>
      <c r="U590" s="500"/>
      <c r="V590" s="500"/>
      <c r="W590" s="500"/>
      <c r="X590" s="500"/>
      <c r="Y590" s="500"/>
      <c r="Z590" s="500"/>
    </row>
    <row r="591" spans="1:26" ht="15.75">
      <c r="A591" s="500"/>
      <c r="B591" s="500"/>
      <c r="C591" s="500"/>
      <c r="D591" s="500"/>
      <c r="E591" s="500"/>
      <c r="F591" s="500"/>
      <c r="G591" s="500"/>
      <c r="H591" s="500"/>
      <c r="I591" s="500"/>
      <c r="J591" s="500"/>
      <c r="K591" s="500"/>
      <c r="L591" s="500"/>
      <c r="M591" s="500"/>
      <c r="N591" s="500"/>
      <c r="O591" s="500"/>
      <c r="P591" s="500"/>
      <c r="Q591" s="500"/>
      <c r="R591" s="500"/>
      <c r="S591" s="500"/>
      <c r="T591" s="500"/>
      <c r="U591" s="500"/>
      <c r="V591" s="500"/>
      <c r="W591" s="500"/>
      <c r="X591" s="500"/>
      <c r="Y591" s="500"/>
      <c r="Z591" s="500"/>
    </row>
    <row r="592" spans="1:26" ht="15.75">
      <c r="A592" s="500"/>
      <c r="B592" s="500"/>
      <c r="C592" s="500"/>
      <c r="D592" s="500"/>
      <c r="E592" s="500"/>
      <c r="F592" s="500"/>
      <c r="G592" s="500"/>
      <c r="H592" s="500"/>
      <c r="I592" s="500"/>
      <c r="J592" s="500"/>
      <c r="K592" s="500"/>
      <c r="L592" s="500"/>
      <c r="M592" s="500"/>
      <c r="N592" s="500"/>
      <c r="O592" s="500"/>
      <c r="P592" s="500"/>
      <c r="Q592" s="500"/>
      <c r="R592" s="500"/>
      <c r="S592" s="500"/>
      <c r="T592" s="500"/>
      <c r="U592" s="500"/>
      <c r="V592" s="500"/>
      <c r="W592" s="500"/>
      <c r="X592" s="500"/>
      <c r="Y592" s="500"/>
      <c r="Z592" s="500"/>
    </row>
    <row r="593" spans="1:26" ht="15.75">
      <c r="A593" s="500"/>
      <c r="B593" s="500"/>
      <c r="C593" s="500"/>
      <c r="D593" s="500"/>
      <c r="E593" s="500"/>
      <c r="F593" s="500"/>
      <c r="G593" s="500"/>
      <c r="H593" s="500"/>
      <c r="I593" s="500"/>
      <c r="J593" s="500"/>
      <c r="K593" s="500"/>
      <c r="L593" s="500"/>
      <c r="M593" s="500"/>
      <c r="N593" s="500"/>
      <c r="O593" s="500"/>
      <c r="P593" s="500"/>
      <c r="Q593" s="500"/>
      <c r="R593" s="500"/>
      <c r="S593" s="500"/>
      <c r="T593" s="500"/>
      <c r="U593" s="500"/>
      <c r="V593" s="500"/>
      <c r="W593" s="500"/>
      <c r="X593" s="500"/>
      <c r="Y593" s="500"/>
      <c r="Z593" s="500"/>
    </row>
    <row r="594" spans="1:26" ht="15.75">
      <c r="A594" s="500"/>
      <c r="B594" s="500"/>
      <c r="C594" s="500"/>
      <c r="D594" s="500"/>
      <c r="E594" s="500"/>
      <c r="F594" s="500"/>
      <c r="G594" s="500"/>
      <c r="H594" s="500"/>
      <c r="I594" s="500"/>
      <c r="J594" s="500"/>
      <c r="K594" s="500"/>
      <c r="L594" s="500"/>
      <c r="M594" s="500"/>
      <c r="N594" s="500"/>
      <c r="O594" s="500"/>
      <c r="P594" s="500"/>
      <c r="Q594" s="500"/>
      <c r="R594" s="500"/>
      <c r="S594" s="500"/>
      <c r="T594" s="500"/>
      <c r="U594" s="500"/>
      <c r="V594" s="500"/>
      <c r="W594" s="500"/>
      <c r="X594" s="500"/>
      <c r="Y594" s="500"/>
      <c r="Z594" s="500"/>
    </row>
    <row r="595" spans="1:26" ht="15.75">
      <c r="A595" s="500"/>
      <c r="B595" s="500"/>
      <c r="C595" s="500"/>
      <c r="D595" s="500"/>
      <c r="E595" s="500"/>
      <c r="F595" s="500"/>
      <c r="G595" s="500"/>
      <c r="H595" s="500"/>
      <c r="I595" s="500"/>
      <c r="J595" s="500"/>
      <c r="K595" s="500"/>
      <c r="L595" s="500"/>
      <c r="M595" s="500"/>
      <c r="N595" s="500"/>
      <c r="O595" s="500"/>
      <c r="P595" s="500"/>
      <c r="Q595" s="500"/>
      <c r="R595" s="500"/>
      <c r="S595" s="500"/>
      <c r="T595" s="500"/>
      <c r="U595" s="500"/>
      <c r="V595" s="500"/>
      <c r="W595" s="500"/>
      <c r="X595" s="500"/>
      <c r="Y595" s="500"/>
      <c r="Z595" s="500"/>
    </row>
    <row r="596" spans="1:26" ht="15.75">
      <c r="A596" s="500"/>
      <c r="B596" s="500"/>
      <c r="C596" s="500"/>
      <c r="D596" s="500"/>
      <c r="E596" s="500"/>
      <c r="F596" s="500"/>
      <c r="G596" s="500"/>
      <c r="H596" s="500"/>
      <c r="I596" s="500"/>
      <c r="J596" s="500"/>
      <c r="K596" s="500"/>
      <c r="L596" s="500"/>
      <c r="M596" s="500"/>
      <c r="N596" s="500"/>
      <c r="O596" s="500"/>
      <c r="P596" s="500"/>
      <c r="Q596" s="500"/>
      <c r="R596" s="500"/>
      <c r="S596" s="500"/>
      <c r="T596" s="500"/>
      <c r="U596" s="500"/>
      <c r="V596" s="500"/>
      <c r="W596" s="500"/>
      <c r="X596" s="500"/>
      <c r="Y596" s="500"/>
      <c r="Z596" s="500"/>
    </row>
    <row r="597" spans="1:26" ht="15.75">
      <c r="A597" s="500"/>
      <c r="B597" s="500"/>
      <c r="C597" s="500"/>
      <c r="D597" s="500"/>
      <c r="E597" s="500"/>
      <c r="F597" s="500"/>
      <c r="G597" s="500"/>
      <c r="H597" s="500"/>
      <c r="I597" s="500"/>
      <c r="J597" s="500"/>
      <c r="K597" s="500"/>
      <c r="L597" s="500"/>
      <c r="M597" s="500"/>
      <c r="N597" s="500"/>
      <c r="O597" s="500"/>
      <c r="P597" s="500"/>
      <c r="Q597" s="500"/>
      <c r="R597" s="500"/>
      <c r="S597" s="500"/>
      <c r="T597" s="500"/>
      <c r="U597" s="500"/>
      <c r="V597" s="500"/>
      <c r="W597" s="500"/>
      <c r="X597" s="500"/>
      <c r="Y597" s="500"/>
      <c r="Z597" s="500"/>
    </row>
    <row r="598" spans="1:26" ht="15.75">
      <c r="A598" s="500"/>
      <c r="B598" s="500"/>
      <c r="C598" s="500"/>
      <c r="D598" s="500"/>
      <c r="E598" s="500"/>
      <c r="F598" s="500"/>
      <c r="G598" s="500"/>
      <c r="H598" s="500"/>
      <c r="I598" s="500"/>
      <c r="J598" s="500"/>
      <c r="K598" s="500"/>
      <c r="L598" s="500"/>
      <c r="M598" s="500"/>
      <c r="N598" s="500"/>
      <c r="O598" s="500"/>
      <c r="P598" s="500"/>
      <c r="Q598" s="500"/>
      <c r="R598" s="500"/>
      <c r="S598" s="500"/>
      <c r="T598" s="500"/>
      <c r="U598" s="500"/>
      <c r="V598" s="500"/>
      <c r="W598" s="500"/>
      <c r="X598" s="500"/>
      <c r="Y598" s="500"/>
      <c r="Z598" s="500"/>
    </row>
    <row r="599" spans="1:26" ht="15.75">
      <c r="A599" s="500"/>
      <c r="B599" s="500"/>
      <c r="C599" s="500"/>
      <c r="D599" s="500"/>
      <c r="E599" s="500"/>
      <c r="F599" s="500"/>
      <c r="G599" s="500"/>
      <c r="H599" s="500"/>
      <c r="I599" s="500"/>
      <c r="J599" s="500"/>
      <c r="K599" s="500"/>
      <c r="L599" s="500"/>
      <c r="M599" s="500"/>
      <c r="N599" s="500"/>
      <c r="O599" s="500"/>
      <c r="P599" s="500"/>
      <c r="Q599" s="500"/>
      <c r="R599" s="500"/>
      <c r="S599" s="500"/>
      <c r="T599" s="500"/>
      <c r="U599" s="500"/>
      <c r="V599" s="500"/>
      <c r="W599" s="500"/>
      <c r="X599" s="500"/>
      <c r="Y599" s="500"/>
      <c r="Z599" s="500"/>
    </row>
    <row r="600" spans="1:26" ht="15.75">
      <c r="A600" s="500"/>
      <c r="B600" s="500"/>
      <c r="C600" s="500"/>
      <c r="D600" s="500"/>
      <c r="E600" s="500"/>
      <c r="F600" s="500"/>
      <c r="G600" s="500"/>
      <c r="H600" s="500"/>
      <c r="I600" s="500"/>
      <c r="J600" s="500"/>
      <c r="K600" s="500"/>
      <c r="L600" s="500"/>
      <c r="M600" s="500"/>
      <c r="N600" s="500"/>
      <c r="O600" s="500"/>
      <c r="P600" s="500"/>
      <c r="Q600" s="500"/>
      <c r="R600" s="500"/>
      <c r="S600" s="500"/>
      <c r="T600" s="500"/>
      <c r="U600" s="500"/>
      <c r="V600" s="500"/>
      <c r="W600" s="500"/>
      <c r="X600" s="500"/>
      <c r="Y600" s="500"/>
      <c r="Z600" s="500"/>
    </row>
    <row r="601" spans="1:26" ht="15.75">
      <c r="A601" s="500"/>
      <c r="B601" s="500"/>
      <c r="C601" s="500"/>
      <c r="D601" s="500"/>
      <c r="E601" s="500"/>
      <c r="F601" s="500"/>
      <c r="G601" s="500"/>
      <c r="H601" s="500"/>
      <c r="I601" s="500"/>
      <c r="J601" s="500"/>
      <c r="K601" s="500"/>
      <c r="L601" s="500"/>
      <c r="M601" s="500"/>
      <c r="N601" s="500"/>
      <c r="O601" s="500"/>
      <c r="P601" s="500"/>
      <c r="Q601" s="500"/>
      <c r="R601" s="500"/>
      <c r="S601" s="500"/>
      <c r="T601" s="500"/>
      <c r="U601" s="500"/>
      <c r="V601" s="500"/>
      <c r="W601" s="500"/>
      <c r="X601" s="500"/>
      <c r="Y601" s="500"/>
      <c r="Z601" s="500"/>
    </row>
    <row r="602" spans="1:26" ht="15.75">
      <c r="A602" s="500"/>
      <c r="B602" s="500"/>
      <c r="C602" s="500"/>
      <c r="D602" s="500"/>
      <c r="E602" s="500"/>
      <c r="F602" s="500"/>
      <c r="G602" s="500"/>
      <c r="H602" s="500"/>
      <c r="I602" s="500"/>
      <c r="J602" s="500"/>
      <c r="K602" s="500"/>
      <c r="L602" s="500"/>
      <c r="M602" s="500"/>
      <c r="N602" s="500"/>
      <c r="O602" s="500"/>
      <c r="P602" s="500"/>
      <c r="Q602" s="500"/>
      <c r="R602" s="500"/>
      <c r="S602" s="500"/>
      <c r="T602" s="500"/>
      <c r="U602" s="500"/>
      <c r="V602" s="500"/>
      <c r="W602" s="500"/>
      <c r="X602" s="500"/>
      <c r="Y602" s="500"/>
      <c r="Z602" s="500"/>
    </row>
    <row r="603" spans="1:26" ht="15.75">
      <c r="A603" s="500"/>
      <c r="B603" s="500"/>
      <c r="C603" s="500"/>
      <c r="D603" s="500"/>
      <c r="E603" s="500"/>
      <c r="F603" s="500"/>
      <c r="G603" s="500"/>
      <c r="H603" s="500"/>
      <c r="I603" s="500"/>
      <c r="J603" s="500"/>
      <c r="K603" s="500"/>
      <c r="L603" s="500"/>
      <c r="M603" s="500"/>
      <c r="N603" s="500"/>
      <c r="O603" s="500"/>
      <c r="P603" s="500"/>
      <c r="Q603" s="500"/>
      <c r="R603" s="500"/>
      <c r="S603" s="500"/>
      <c r="T603" s="500"/>
      <c r="U603" s="500"/>
      <c r="V603" s="500"/>
      <c r="W603" s="500"/>
      <c r="X603" s="500"/>
      <c r="Y603" s="500"/>
      <c r="Z603" s="500"/>
    </row>
    <row r="604" spans="1:26" ht="15.75">
      <c r="A604" s="500"/>
      <c r="B604" s="500"/>
      <c r="C604" s="500"/>
      <c r="D604" s="500"/>
      <c r="E604" s="500"/>
      <c r="F604" s="500"/>
      <c r="G604" s="500"/>
      <c r="H604" s="500"/>
      <c r="I604" s="500"/>
      <c r="J604" s="500"/>
      <c r="K604" s="500"/>
      <c r="L604" s="500"/>
      <c r="M604" s="500"/>
      <c r="N604" s="500"/>
      <c r="O604" s="500"/>
      <c r="P604" s="500"/>
      <c r="Q604" s="500"/>
      <c r="R604" s="500"/>
      <c r="S604" s="500"/>
      <c r="T604" s="500"/>
      <c r="U604" s="500"/>
      <c r="V604" s="500"/>
      <c r="W604" s="500"/>
      <c r="X604" s="500"/>
      <c r="Y604" s="500"/>
      <c r="Z604" s="500"/>
    </row>
    <row r="605" spans="1:26" ht="15.75">
      <c r="A605" s="500"/>
      <c r="B605" s="500"/>
      <c r="C605" s="500"/>
      <c r="D605" s="500"/>
      <c r="E605" s="500"/>
      <c r="F605" s="500"/>
      <c r="G605" s="500"/>
      <c r="H605" s="500"/>
      <c r="I605" s="500"/>
      <c r="J605" s="500"/>
      <c r="K605" s="500"/>
      <c r="L605" s="500"/>
      <c r="M605" s="500"/>
      <c r="N605" s="500"/>
      <c r="O605" s="500"/>
      <c r="P605" s="500"/>
      <c r="Q605" s="500"/>
      <c r="R605" s="500"/>
      <c r="S605" s="500"/>
      <c r="T605" s="500"/>
      <c r="U605" s="500"/>
      <c r="V605" s="500"/>
      <c r="W605" s="500"/>
      <c r="X605" s="500"/>
      <c r="Y605" s="500"/>
      <c r="Z605" s="500"/>
    </row>
    <row r="606" spans="1:26" ht="15.75">
      <c r="A606" s="500"/>
      <c r="B606" s="500"/>
      <c r="C606" s="500"/>
      <c r="D606" s="500"/>
      <c r="E606" s="500"/>
      <c r="F606" s="500"/>
      <c r="G606" s="500"/>
      <c r="H606" s="500"/>
      <c r="I606" s="500"/>
      <c r="J606" s="500"/>
      <c r="K606" s="500"/>
      <c r="L606" s="500"/>
      <c r="M606" s="500"/>
      <c r="N606" s="500"/>
      <c r="O606" s="500"/>
      <c r="P606" s="500"/>
      <c r="Q606" s="500"/>
      <c r="R606" s="500"/>
      <c r="S606" s="500"/>
      <c r="T606" s="500"/>
      <c r="U606" s="500"/>
      <c r="V606" s="500"/>
      <c r="W606" s="500"/>
      <c r="X606" s="500"/>
      <c r="Y606" s="500"/>
      <c r="Z606" s="500"/>
    </row>
    <row r="607" spans="1:26" ht="15.75">
      <c r="A607" s="500"/>
      <c r="B607" s="500"/>
      <c r="C607" s="500"/>
      <c r="D607" s="500"/>
      <c r="E607" s="500"/>
      <c r="F607" s="500"/>
      <c r="G607" s="500"/>
      <c r="H607" s="500"/>
      <c r="I607" s="500"/>
      <c r="J607" s="500"/>
      <c r="K607" s="500"/>
      <c r="L607" s="500"/>
      <c r="M607" s="500"/>
      <c r="N607" s="500"/>
      <c r="O607" s="500"/>
      <c r="P607" s="500"/>
      <c r="Q607" s="500"/>
      <c r="R607" s="500"/>
      <c r="S607" s="500"/>
      <c r="T607" s="500"/>
      <c r="U607" s="500"/>
      <c r="V607" s="500"/>
      <c r="W607" s="500"/>
      <c r="X607" s="500"/>
      <c r="Y607" s="500"/>
      <c r="Z607" s="500"/>
    </row>
    <row r="608" spans="1:26" ht="15.75">
      <c r="A608" s="500"/>
      <c r="B608" s="500"/>
      <c r="C608" s="500"/>
      <c r="D608" s="500"/>
      <c r="E608" s="500"/>
      <c r="F608" s="500"/>
      <c r="G608" s="500"/>
      <c r="H608" s="500"/>
      <c r="I608" s="500"/>
      <c r="J608" s="500"/>
      <c r="K608" s="500"/>
      <c r="L608" s="500"/>
      <c r="M608" s="500"/>
      <c r="N608" s="500"/>
      <c r="O608" s="500"/>
      <c r="P608" s="500"/>
      <c r="Q608" s="500"/>
      <c r="R608" s="500"/>
      <c r="S608" s="500"/>
      <c r="T608" s="500"/>
      <c r="U608" s="500"/>
      <c r="V608" s="500"/>
      <c r="W608" s="500"/>
      <c r="X608" s="500"/>
      <c r="Y608" s="500"/>
      <c r="Z608" s="500"/>
    </row>
    <row r="609" spans="1:26" ht="15.75">
      <c r="A609" s="500"/>
      <c r="B609" s="500"/>
      <c r="C609" s="500"/>
      <c r="D609" s="500"/>
      <c r="E609" s="500"/>
      <c r="F609" s="500"/>
      <c r="G609" s="500"/>
      <c r="H609" s="500"/>
      <c r="I609" s="500"/>
      <c r="J609" s="500"/>
      <c r="K609" s="500"/>
      <c r="L609" s="500"/>
      <c r="M609" s="500"/>
      <c r="N609" s="500"/>
      <c r="O609" s="500"/>
      <c r="P609" s="500"/>
      <c r="Q609" s="500"/>
      <c r="R609" s="500"/>
      <c r="S609" s="500"/>
      <c r="T609" s="500"/>
      <c r="U609" s="500"/>
      <c r="V609" s="500"/>
      <c r="W609" s="500"/>
      <c r="X609" s="500"/>
      <c r="Y609" s="500"/>
      <c r="Z609" s="500"/>
    </row>
    <row r="610" spans="1:26" ht="15.75">
      <c r="A610" s="500"/>
      <c r="B610" s="500"/>
      <c r="C610" s="500"/>
      <c r="D610" s="500"/>
      <c r="E610" s="500"/>
      <c r="F610" s="500"/>
      <c r="G610" s="500"/>
      <c r="H610" s="500"/>
      <c r="I610" s="500"/>
      <c r="J610" s="500"/>
      <c r="K610" s="500"/>
      <c r="L610" s="500"/>
      <c r="M610" s="500"/>
      <c r="N610" s="500"/>
      <c r="O610" s="500"/>
      <c r="P610" s="500"/>
      <c r="Q610" s="500"/>
      <c r="R610" s="500"/>
      <c r="S610" s="500"/>
      <c r="T610" s="500"/>
      <c r="U610" s="500"/>
      <c r="V610" s="500"/>
      <c r="W610" s="500"/>
      <c r="X610" s="500"/>
      <c r="Y610" s="500"/>
      <c r="Z610" s="500"/>
    </row>
    <row r="611" spans="1:26" ht="15.75">
      <c r="A611" s="500"/>
      <c r="B611" s="500"/>
      <c r="C611" s="500"/>
      <c r="D611" s="500"/>
      <c r="E611" s="500"/>
      <c r="F611" s="500"/>
      <c r="G611" s="500"/>
      <c r="H611" s="500"/>
      <c r="I611" s="500"/>
      <c r="J611" s="500"/>
      <c r="K611" s="500"/>
      <c r="L611" s="500"/>
      <c r="M611" s="500"/>
      <c r="N611" s="500"/>
      <c r="O611" s="500"/>
      <c r="P611" s="500"/>
      <c r="Q611" s="500"/>
      <c r="R611" s="500"/>
      <c r="S611" s="500"/>
      <c r="T611" s="500"/>
      <c r="U611" s="500"/>
      <c r="V611" s="500"/>
      <c r="W611" s="500"/>
      <c r="X611" s="500"/>
      <c r="Y611" s="500"/>
      <c r="Z611" s="500"/>
    </row>
    <row r="612" spans="1:26" ht="15.75">
      <c r="A612" s="500"/>
      <c r="B612" s="500"/>
      <c r="C612" s="500"/>
      <c r="D612" s="500"/>
      <c r="E612" s="500"/>
      <c r="F612" s="500"/>
      <c r="G612" s="500"/>
      <c r="H612" s="500"/>
      <c r="I612" s="500"/>
      <c r="J612" s="500"/>
      <c r="K612" s="500"/>
      <c r="L612" s="500"/>
      <c r="M612" s="500"/>
      <c r="N612" s="500"/>
      <c r="O612" s="500"/>
      <c r="P612" s="500"/>
      <c r="Q612" s="500"/>
      <c r="R612" s="500"/>
      <c r="S612" s="500"/>
      <c r="T612" s="500"/>
      <c r="U612" s="500"/>
      <c r="V612" s="500"/>
      <c r="W612" s="500"/>
      <c r="X612" s="500"/>
      <c r="Y612" s="500"/>
      <c r="Z612" s="500"/>
    </row>
    <row r="613" spans="1:26" ht="15.75">
      <c r="A613" s="500"/>
      <c r="B613" s="500"/>
      <c r="C613" s="500"/>
      <c r="D613" s="500"/>
      <c r="E613" s="500"/>
      <c r="F613" s="500"/>
      <c r="G613" s="500"/>
      <c r="H613" s="500"/>
      <c r="I613" s="500"/>
      <c r="J613" s="500"/>
      <c r="K613" s="500"/>
      <c r="L613" s="500"/>
      <c r="M613" s="500"/>
      <c r="N613" s="500"/>
      <c r="O613" s="500"/>
      <c r="P613" s="500"/>
      <c r="Q613" s="500"/>
      <c r="R613" s="500"/>
      <c r="S613" s="500"/>
      <c r="T613" s="500"/>
      <c r="U613" s="500"/>
      <c r="V613" s="500"/>
      <c r="W613" s="500"/>
      <c r="X613" s="500"/>
      <c r="Y613" s="500"/>
      <c r="Z613" s="500"/>
    </row>
    <row r="614" spans="1:26" ht="15.75">
      <c r="A614" s="500"/>
      <c r="B614" s="500"/>
      <c r="C614" s="500"/>
      <c r="D614" s="500"/>
      <c r="E614" s="500"/>
      <c r="F614" s="500"/>
      <c r="G614" s="500"/>
      <c r="H614" s="500"/>
      <c r="I614" s="500"/>
      <c r="J614" s="500"/>
      <c r="K614" s="500"/>
      <c r="L614" s="500"/>
      <c r="M614" s="500"/>
      <c r="N614" s="500"/>
      <c r="O614" s="500"/>
      <c r="P614" s="500"/>
      <c r="Q614" s="500"/>
      <c r="R614" s="500"/>
      <c r="S614" s="500"/>
      <c r="T614" s="500"/>
      <c r="U614" s="500"/>
      <c r="V614" s="500"/>
      <c r="W614" s="500"/>
      <c r="X614" s="500"/>
      <c r="Y614" s="500"/>
      <c r="Z614" s="500"/>
    </row>
    <row r="615" spans="1:26" ht="15.75">
      <c r="A615" s="500"/>
      <c r="B615" s="500"/>
      <c r="C615" s="500"/>
      <c r="D615" s="500"/>
      <c r="E615" s="500"/>
      <c r="F615" s="500"/>
      <c r="G615" s="500"/>
      <c r="H615" s="500"/>
      <c r="I615" s="500"/>
      <c r="J615" s="500"/>
      <c r="K615" s="500"/>
      <c r="L615" s="500"/>
      <c r="M615" s="500"/>
      <c r="N615" s="500"/>
      <c r="O615" s="500"/>
      <c r="P615" s="500"/>
      <c r="Q615" s="500"/>
      <c r="R615" s="500"/>
      <c r="S615" s="500"/>
      <c r="T615" s="500"/>
      <c r="U615" s="500"/>
      <c r="V615" s="500"/>
      <c r="W615" s="500"/>
      <c r="X615" s="500"/>
      <c r="Y615" s="500"/>
      <c r="Z615" s="500"/>
    </row>
    <row r="616" spans="1:26" ht="15.75">
      <c r="A616" s="500"/>
      <c r="B616" s="500"/>
      <c r="C616" s="500"/>
      <c r="D616" s="500"/>
      <c r="E616" s="500"/>
      <c r="F616" s="500"/>
      <c r="G616" s="500"/>
      <c r="H616" s="500"/>
      <c r="I616" s="500"/>
      <c r="J616" s="500"/>
      <c r="K616" s="500"/>
      <c r="L616" s="500"/>
      <c r="M616" s="500"/>
      <c r="N616" s="500"/>
      <c r="O616" s="500"/>
      <c r="P616" s="500"/>
      <c r="Q616" s="500"/>
      <c r="R616" s="500"/>
      <c r="S616" s="500"/>
      <c r="T616" s="500"/>
      <c r="U616" s="500"/>
      <c r="V616" s="500"/>
      <c r="W616" s="500"/>
      <c r="X616" s="500"/>
      <c r="Y616" s="500"/>
      <c r="Z616" s="500"/>
    </row>
    <row r="617" spans="1:26" ht="15.75">
      <c r="A617" s="500"/>
      <c r="B617" s="500"/>
      <c r="C617" s="500"/>
      <c r="D617" s="500"/>
      <c r="E617" s="500"/>
      <c r="F617" s="500"/>
      <c r="G617" s="500"/>
      <c r="H617" s="500"/>
      <c r="I617" s="500"/>
      <c r="J617" s="500"/>
      <c r="K617" s="500"/>
      <c r="L617" s="500"/>
      <c r="M617" s="500"/>
      <c r="N617" s="500"/>
      <c r="O617" s="500"/>
      <c r="P617" s="500"/>
      <c r="Q617" s="500"/>
      <c r="R617" s="500"/>
      <c r="S617" s="500"/>
      <c r="T617" s="500"/>
      <c r="U617" s="500"/>
      <c r="V617" s="500"/>
      <c r="W617" s="500"/>
      <c r="X617" s="500"/>
      <c r="Y617" s="500"/>
      <c r="Z617" s="500"/>
    </row>
    <row r="618" spans="1:26" ht="15.75">
      <c r="A618" s="500"/>
      <c r="B618" s="500"/>
      <c r="C618" s="500"/>
      <c r="D618" s="500"/>
      <c r="E618" s="500"/>
      <c r="F618" s="500"/>
      <c r="G618" s="500"/>
      <c r="H618" s="500"/>
      <c r="I618" s="500"/>
      <c r="J618" s="500"/>
      <c r="K618" s="500"/>
      <c r="L618" s="500"/>
      <c r="M618" s="500"/>
      <c r="N618" s="500"/>
      <c r="O618" s="500"/>
      <c r="P618" s="500"/>
      <c r="Q618" s="500"/>
      <c r="R618" s="500"/>
      <c r="S618" s="500"/>
      <c r="T618" s="500"/>
      <c r="U618" s="500"/>
      <c r="V618" s="500"/>
      <c r="W618" s="500"/>
      <c r="X618" s="500"/>
      <c r="Y618" s="500"/>
      <c r="Z618" s="500"/>
    </row>
    <row r="619" spans="1:26" ht="15.75">
      <c r="A619" s="500"/>
      <c r="B619" s="500"/>
      <c r="C619" s="500"/>
      <c r="D619" s="500"/>
      <c r="E619" s="500"/>
      <c r="F619" s="500"/>
      <c r="G619" s="500"/>
      <c r="H619" s="500"/>
      <c r="I619" s="500"/>
      <c r="J619" s="500"/>
      <c r="K619" s="500"/>
      <c r="L619" s="500"/>
      <c r="M619" s="500"/>
      <c r="N619" s="500"/>
      <c r="O619" s="500"/>
      <c r="P619" s="500"/>
      <c r="Q619" s="500"/>
      <c r="R619" s="500"/>
      <c r="S619" s="500"/>
      <c r="T619" s="500"/>
      <c r="U619" s="500"/>
      <c r="V619" s="500"/>
      <c r="W619" s="500"/>
      <c r="X619" s="500"/>
      <c r="Y619" s="500"/>
      <c r="Z619" s="500"/>
    </row>
    <row r="620" spans="1:26" ht="15.75">
      <c r="A620" s="500"/>
      <c r="B620" s="500"/>
      <c r="C620" s="500"/>
      <c r="D620" s="500"/>
      <c r="E620" s="500"/>
      <c r="F620" s="500"/>
      <c r="G620" s="500"/>
      <c r="H620" s="500"/>
      <c r="I620" s="500"/>
      <c r="J620" s="500"/>
      <c r="K620" s="500"/>
      <c r="L620" s="500"/>
      <c r="M620" s="500"/>
      <c r="N620" s="500"/>
      <c r="O620" s="500"/>
      <c r="P620" s="500"/>
      <c r="Q620" s="500"/>
      <c r="R620" s="500"/>
      <c r="S620" s="500"/>
      <c r="T620" s="500"/>
      <c r="U620" s="500"/>
      <c r="V620" s="500"/>
      <c r="W620" s="500"/>
      <c r="X620" s="500"/>
      <c r="Y620" s="500"/>
      <c r="Z620" s="500"/>
    </row>
    <row r="621" spans="1:26" ht="15.75">
      <c r="A621" s="500"/>
      <c r="B621" s="500"/>
      <c r="C621" s="500"/>
      <c r="D621" s="500"/>
      <c r="E621" s="500"/>
      <c r="F621" s="500"/>
      <c r="G621" s="500"/>
      <c r="H621" s="500"/>
      <c r="I621" s="500"/>
      <c r="J621" s="500"/>
      <c r="K621" s="500"/>
      <c r="L621" s="500"/>
      <c r="M621" s="500"/>
      <c r="N621" s="500"/>
      <c r="O621" s="500"/>
      <c r="P621" s="500"/>
      <c r="Q621" s="500"/>
      <c r="R621" s="500"/>
      <c r="S621" s="500"/>
      <c r="T621" s="500"/>
      <c r="U621" s="500"/>
      <c r="V621" s="500"/>
      <c r="W621" s="500"/>
      <c r="X621" s="500"/>
      <c r="Y621" s="500"/>
      <c r="Z621" s="500"/>
    </row>
    <row r="622" spans="1:26" ht="15.75">
      <c r="A622" s="500"/>
      <c r="B622" s="500"/>
      <c r="C622" s="500"/>
      <c r="D622" s="500"/>
      <c r="E622" s="500"/>
      <c r="F622" s="500"/>
      <c r="G622" s="500"/>
      <c r="H622" s="500"/>
      <c r="I622" s="500"/>
      <c r="J622" s="500"/>
      <c r="K622" s="500"/>
      <c r="L622" s="500"/>
      <c r="M622" s="500"/>
      <c r="N622" s="500"/>
      <c r="O622" s="500"/>
      <c r="P622" s="500"/>
      <c r="Q622" s="500"/>
      <c r="R622" s="500"/>
      <c r="S622" s="500"/>
      <c r="T622" s="500"/>
      <c r="U622" s="500"/>
      <c r="V622" s="500"/>
      <c r="W622" s="500"/>
      <c r="X622" s="500"/>
      <c r="Y622" s="500"/>
      <c r="Z622" s="500"/>
    </row>
    <row r="623" spans="1:26" ht="15.75">
      <c r="A623" s="500"/>
      <c r="B623" s="500"/>
      <c r="C623" s="500"/>
      <c r="D623" s="500"/>
      <c r="E623" s="500"/>
      <c r="F623" s="500"/>
      <c r="G623" s="500"/>
      <c r="H623" s="500"/>
      <c r="I623" s="500"/>
      <c r="J623" s="500"/>
      <c r="K623" s="500"/>
      <c r="L623" s="500"/>
      <c r="M623" s="500"/>
      <c r="N623" s="500"/>
      <c r="O623" s="500"/>
      <c r="P623" s="500"/>
      <c r="Q623" s="500"/>
      <c r="R623" s="500"/>
      <c r="S623" s="500"/>
      <c r="T623" s="500"/>
      <c r="U623" s="500"/>
      <c r="V623" s="500"/>
      <c r="W623" s="500"/>
      <c r="X623" s="500"/>
      <c r="Y623" s="500"/>
      <c r="Z623" s="500"/>
    </row>
    <row r="624" spans="1:26" ht="15.75">
      <c r="A624" s="500"/>
      <c r="B624" s="500"/>
      <c r="C624" s="500"/>
      <c r="D624" s="500"/>
      <c r="E624" s="500"/>
      <c r="F624" s="500"/>
      <c r="G624" s="500"/>
      <c r="H624" s="500"/>
      <c r="I624" s="500"/>
      <c r="J624" s="500"/>
      <c r="K624" s="500"/>
      <c r="L624" s="500"/>
      <c r="M624" s="500"/>
      <c r="N624" s="500"/>
      <c r="O624" s="500"/>
      <c r="P624" s="500"/>
      <c r="Q624" s="500"/>
      <c r="R624" s="500"/>
      <c r="S624" s="500"/>
      <c r="T624" s="500"/>
      <c r="U624" s="500"/>
      <c r="V624" s="500"/>
      <c r="W624" s="500"/>
      <c r="X624" s="500"/>
      <c r="Y624" s="500"/>
      <c r="Z624" s="500"/>
    </row>
    <row r="625" spans="1:26" ht="15.75">
      <c r="A625" s="500"/>
      <c r="B625" s="500"/>
      <c r="C625" s="500"/>
      <c r="D625" s="500"/>
      <c r="E625" s="500"/>
      <c r="F625" s="500"/>
      <c r="G625" s="500"/>
      <c r="H625" s="500"/>
      <c r="I625" s="500"/>
      <c r="J625" s="500"/>
      <c r="K625" s="500"/>
      <c r="L625" s="500"/>
      <c r="M625" s="500"/>
      <c r="N625" s="500"/>
      <c r="O625" s="500"/>
      <c r="P625" s="500"/>
      <c r="Q625" s="500"/>
      <c r="R625" s="500"/>
      <c r="S625" s="500"/>
      <c r="T625" s="500"/>
      <c r="U625" s="500"/>
      <c r="V625" s="500"/>
      <c r="W625" s="500"/>
      <c r="X625" s="500"/>
      <c r="Y625" s="500"/>
      <c r="Z625" s="500"/>
    </row>
    <row r="626" spans="1:26" ht="15.75">
      <c r="A626" s="500"/>
      <c r="B626" s="500"/>
      <c r="C626" s="500"/>
      <c r="D626" s="500"/>
      <c r="E626" s="500"/>
      <c r="F626" s="500"/>
      <c r="G626" s="500"/>
      <c r="H626" s="500"/>
      <c r="I626" s="500"/>
      <c r="J626" s="500"/>
      <c r="K626" s="500"/>
      <c r="L626" s="500"/>
      <c r="M626" s="500"/>
      <c r="N626" s="500"/>
      <c r="O626" s="500"/>
      <c r="P626" s="500"/>
      <c r="Q626" s="500"/>
      <c r="R626" s="500"/>
      <c r="S626" s="500"/>
      <c r="T626" s="500"/>
      <c r="U626" s="500"/>
      <c r="V626" s="500"/>
      <c r="W626" s="500"/>
      <c r="X626" s="500"/>
      <c r="Y626" s="500"/>
      <c r="Z626" s="500"/>
    </row>
    <row r="627" spans="1:26" ht="15.75">
      <c r="A627" s="500"/>
      <c r="B627" s="500"/>
      <c r="C627" s="500"/>
      <c r="D627" s="500"/>
      <c r="E627" s="500"/>
      <c r="F627" s="500"/>
      <c r="G627" s="500"/>
      <c r="H627" s="500"/>
      <c r="I627" s="500"/>
      <c r="J627" s="500"/>
      <c r="K627" s="500"/>
      <c r="L627" s="500"/>
      <c r="M627" s="500"/>
      <c r="N627" s="500"/>
      <c r="O627" s="500"/>
      <c r="P627" s="500"/>
      <c r="Q627" s="500"/>
      <c r="R627" s="500"/>
      <c r="S627" s="500"/>
      <c r="T627" s="500"/>
      <c r="U627" s="500"/>
      <c r="V627" s="500"/>
      <c r="W627" s="500"/>
      <c r="X627" s="500"/>
      <c r="Y627" s="500"/>
      <c r="Z627" s="500"/>
    </row>
    <row r="628" spans="1:26" ht="15.75">
      <c r="A628" s="500"/>
      <c r="B628" s="500"/>
      <c r="C628" s="500"/>
      <c r="D628" s="500"/>
      <c r="E628" s="500"/>
      <c r="F628" s="500"/>
      <c r="G628" s="500"/>
      <c r="H628" s="500"/>
      <c r="I628" s="500"/>
      <c r="J628" s="500"/>
      <c r="K628" s="500"/>
      <c r="L628" s="500"/>
      <c r="M628" s="500"/>
      <c r="N628" s="500"/>
      <c r="O628" s="500"/>
      <c r="P628" s="500"/>
      <c r="Q628" s="500"/>
      <c r="R628" s="500"/>
      <c r="S628" s="500"/>
      <c r="T628" s="500"/>
      <c r="U628" s="500"/>
      <c r="V628" s="500"/>
      <c r="W628" s="500"/>
      <c r="X628" s="500"/>
      <c r="Y628" s="500"/>
      <c r="Z628" s="500"/>
    </row>
    <row r="629" spans="1:26" ht="15.75">
      <c r="A629" s="500"/>
      <c r="B629" s="500"/>
      <c r="C629" s="500"/>
      <c r="D629" s="500"/>
      <c r="E629" s="500"/>
      <c r="F629" s="500"/>
      <c r="G629" s="500"/>
      <c r="H629" s="500"/>
      <c r="I629" s="500"/>
      <c r="J629" s="500"/>
      <c r="K629" s="500"/>
      <c r="L629" s="500"/>
      <c r="M629" s="500"/>
      <c r="N629" s="500"/>
      <c r="O629" s="500"/>
      <c r="P629" s="500"/>
      <c r="Q629" s="500"/>
      <c r="R629" s="500"/>
      <c r="S629" s="500"/>
      <c r="T629" s="500"/>
      <c r="U629" s="500"/>
      <c r="V629" s="500"/>
      <c r="W629" s="500"/>
      <c r="X629" s="500"/>
      <c r="Y629" s="500"/>
      <c r="Z629" s="500"/>
    </row>
    <row r="630" spans="1:26" ht="15.75">
      <c r="A630" s="500"/>
      <c r="B630" s="500"/>
      <c r="C630" s="500"/>
      <c r="D630" s="500"/>
      <c r="E630" s="500"/>
      <c r="F630" s="500"/>
      <c r="G630" s="500"/>
      <c r="H630" s="500"/>
      <c r="I630" s="500"/>
      <c r="J630" s="500"/>
      <c r="K630" s="500"/>
      <c r="L630" s="500"/>
      <c r="M630" s="500"/>
      <c r="N630" s="500"/>
      <c r="O630" s="500"/>
      <c r="P630" s="500"/>
      <c r="Q630" s="500"/>
      <c r="R630" s="500"/>
      <c r="S630" s="500"/>
      <c r="T630" s="500"/>
      <c r="U630" s="500"/>
      <c r="V630" s="500"/>
      <c r="W630" s="500"/>
      <c r="X630" s="500"/>
      <c r="Y630" s="500"/>
      <c r="Z630" s="500"/>
    </row>
    <row r="631" spans="1:26" ht="15.75">
      <c r="A631" s="500"/>
      <c r="B631" s="500"/>
      <c r="C631" s="500"/>
      <c r="D631" s="500"/>
      <c r="E631" s="500"/>
      <c r="F631" s="500"/>
      <c r="G631" s="500"/>
      <c r="H631" s="500"/>
      <c r="I631" s="500"/>
      <c r="J631" s="500"/>
      <c r="K631" s="500"/>
      <c r="L631" s="500"/>
      <c r="M631" s="500"/>
      <c r="N631" s="500"/>
      <c r="O631" s="500"/>
      <c r="P631" s="500"/>
      <c r="Q631" s="500"/>
      <c r="R631" s="500"/>
      <c r="S631" s="500"/>
      <c r="T631" s="500"/>
      <c r="U631" s="500"/>
      <c r="V631" s="500"/>
      <c r="W631" s="500"/>
      <c r="X631" s="500"/>
      <c r="Y631" s="500"/>
      <c r="Z631" s="500"/>
    </row>
    <row r="632" spans="1:26" ht="15.75">
      <c r="A632" s="500"/>
      <c r="B632" s="500"/>
      <c r="C632" s="500"/>
      <c r="D632" s="500"/>
      <c r="E632" s="500"/>
      <c r="F632" s="500"/>
      <c r="G632" s="500"/>
      <c r="H632" s="500"/>
      <c r="I632" s="500"/>
      <c r="J632" s="500"/>
      <c r="K632" s="500"/>
      <c r="L632" s="500"/>
      <c r="M632" s="500"/>
      <c r="N632" s="500"/>
      <c r="O632" s="500"/>
      <c r="P632" s="500"/>
      <c r="Q632" s="500"/>
      <c r="R632" s="500"/>
      <c r="S632" s="500"/>
      <c r="T632" s="500"/>
      <c r="U632" s="500"/>
      <c r="V632" s="500"/>
      <c r="W632" s="500"/>
      <c r="X632" s="500"/>
      <c r="Y632" s="500"/>
      <c r="Z632" s="500"/>
    </row>
    <row r="633" spans="1:26" ht="15.75">
      <c r="A633" s="500"/>
      <c r="B633" s="500"/>
      <c r="C633" s="500"/>
      <c r="D633" s="500"/>
      <c r="E633" s="500"/>
      <c r="F633" s="500"/>
      <c r="G633" s="500"/>
      <c r="H633" s="500"/>
      <c r="I633" s="500"/>
      <c r="J633" s="500"/>
      <c r="K633" s="500"/>
      <c r="L633" s="500"/>
      <c r="M633" s="500"/>
      <c r="N633" s="500"/>
      <c r="O633" s="500"/>
      <c r="P633" s="500"/>
      <c r="Q633" s="500"/>
      <c r="R633" s="500"/>
      <c r="S633" s="500"/>
      <c r="T633" s="500"/>
      <c r="U633" s="500"/>
      <c r="V633" s="500"/>
      <c r="W633" s="500"/>
      <c r="X633" s="500"/>
      <c r="Y633" s="500"/>
      <c r="Z633" s="500"/>
    </row>
    <row r="634" spans="1:26" ht="15.75">
      <c r="A634" s="500"/>
      <c r="B634" s="500"/>
      <c r="C634" s="500"/>
      <c r="D634" s="500"/>
      <c r="E634" s="500"/>
      <c r="F634" s="500"/>
      <c r="G634" s="500"/>
      <c r="H634" s="500"/>
      <c r="I634" s="500"/>
      <c r="J634" s="500"/>
      <c r="K634" s="500"/>
      <c r="L634" s="500"/>
      <c r="M634" s="500"/>
      <c r="N634" s="500"/>
      <c r="O634" s="500"/>
      <c r="P634" s="500"/>
      <c r="Q634" s="500"/>
      <c r="R634" s="500"/>
      <c r="S634" s="500"/>
      <c r="T634" s="500"/>
      <c r="U634" s="500"/>
      <c r="V634" s="500"/>
      <c r="W634" s="500"/>
      <c r="X634" s="500"/>
      <c r="Y634" s="500"/>
      <c r="Z634" s="500"/>
    </row>
    <row r="635" spans="1:26" ht="15.75">
      <c r="A635" s="500"/>
      <c r="B635" s="500"/>
      <c r="C635" s="500"/>
      <c r="D635" s="500"/>
      <c r="E635" s="500"/>
      <c r="F635" s="500"/>
      <c r="G635" s="500"/>
      <c r="H635" s="500"/>
      <c r="I635" s="500"/>
      <c r="J635" s="500"/>
      <c r="K635" s="500"/>
      <c r="L635" s="500"/>
      <c r="M635" s="500"/>
      <c r="N635" s="500"/>
      <c r="O635" s="500"/>
      <c r="P635" s="500"/>
      <c r="Q635" s="500"/>
      <c r="R635" s="500"/>
      <c r="S635" s="500"/>
      <c r="T635" s="500"/>
      <c r="U635" s="500"/>
      <c r="V635" s="500"/>
      <c r="W635" s="500"/>
      <c r="X635" s="500"/>
      <c r="Y635" s="500"/>
      <c r="Z635" s="500"/>
    </row>
    <row r="636" spans="1:26" ht="15.75">
      <c r="A636" s="500"/>
      <c r="B636" s="500"/>
      <c r="C636" s="500"/>
      <c r="D636" s="500"/>
      <c r="E636" s="500"/>
      <c r="F636" s="500"/>
      <c r="G636" s="500"/>
      <c r="H636" s="500"/>
      <c r="I636" s="500"/>
      <c r="J636" s="500"/>
      <c r="K636" s="500"/>
      <c r="L636" s="500"/>
      <c r="M636" s="500"/>
      <c r="N636" s="500"/>
      <c r="O636" s="500"/>
      <c r="P636" s="500"/>
      <c r="Q636" s="500"/>
      <c r="R636" s="500"/>
      <c r="S636" s="500"/>
      <c r="T636" s="500"/>
      <c r="U636" s="500"/>
      <c r="V636" s="500"/>
      <c r="W636" s="500"/>
      <c r="X636" s="500"/>
      <c r="Y636" s="500"/>
      <c r="Z636" s="500"/>
    </row>
    <row r="637" spans="1:26" ht="15.75">
      <c r="A637" s="500"/>
      <c r="B637" s="500"/>
      <c r="C637" s="500"/>
      <c r="D637" s="500"/>
      <c r="E637" s="500"/>
      <c r="F637" s="500"/>
      <c r="G637" s="500"/>
      <c r="H637" s="500"/>
      <c r="I637" s="500"/>
      <c r="J637" s="500"/>
      <c r="K637" s="500"/>
      <c r="L637" s="500"/>
      <c r="M637" s="500"/>
      <c r="N637" s="500"/>
      <c r="O637" s="500"/>
      <c r="P637" s="500"/>
      <c r="Q637" s="500"/>
      <c r="R637" s="500"/>
      <c r="S637" s="500"/>
      <c r="T637" s="500"/>
      <c r="U637" s="500"/>
      <c r="V637" s="500"/>
      <c r="W637" s="500"/>
      <c r="X637" s="500"/>
      <c r="Y637" s="500"/>
      <c r="Z637" s="500"/>
    </row>
    <row r="638" spans="1:26" ht="15.75">
      <c r="A638" s="500"/>
      <c r="B638" s="500"/>
      <c r="C638" s="500"/>
      <c r="D638" s="500"/>
      <c r="E638" s="500"/>
      <c r="F638" s="500"/>
      <c r="G638" s="500"/>
      <c r="H638" s="500"/>
      <c r="I638" s="500"/>
      <c r="J638" s="500"/>
      <c r="K638" s="500"/>
      <c r="L638" s="500"/>
      <c r="M638" s="500"/>
      <c r="N638" s="500"/>
      <c r="O638" s="500"/>
      <c r="P638" s="500"/>
      <c r="Q638" s="500"/>
      <c r="R638" s="500"/>
      <c r="S638" s="500"/>
      <c r="T638" s="500"/>
      <c r="U638" s="500"/>
      <c r="V638" s="500"/>
      <c r="W638" s="500"/>
      <c r="X638" s="500"/>
      <c r="Y638" s="500"/>
      <c r="Z638" s="500"/>
    </row>
    <row r="639" spans="1:26" ht="15.75">
      <c r="A639" s="500"/>
      <c r="B639" s="500"/>
      <c r="C639" s="500"/>
      <c r="D639" s="500"/>
      <c r="E639" s="500"/>
      <c r="F639" s="500"/>
      <c r="G639" s="500"/>
      <c r="H639" s="500"/>
      <c r="I639" s="500"/>
      <c r="J639" s="500"/>
      <c r="K639" s="500"/>
      <c r="L639" s="500"/>
      <c r="M639" s="500"/>
      <c r="N639" s="500"/>
      <c r="O639" s="500"/>
      <c r="P639" s="500"/>
      <c r="Q639" s="500"/>
      <c r="R639" s="500"/>
      <c r="S639" s="500"/>
      <c r="T639" s="500"/>
      <c r="U639" s="500"/>
      <c r="V639" s="500"/>
      <c r="W639" s="500"/>
      <c r="X639" s="500"/>
      <c r="Y639" s="500"/>
      <c r="Z639" s="500"/>
    </row>
    <row r="640" spans="1:26" ht="15.75">
      <c r="A640" s="500"/>
      <c r="B640" s="500"/>
      <c r="C640" s="500"/>
      <c r="D640" s="500"/>
      <c r="E640" s="500"/>
      <c r="F640" s="500"/>
      <c r="G640" s="500"/>
      <c r="H640" s="500"/>
      <c r="I640" s="500"/>
      <c r="J640" s="500"/>
      <c r="K640" s="500"/>
      <c r="L640" s="500"/>
      <c r="M640" s="500"/>
      <c r="N640" s="500"/>
      <c r="O640" s="500"/>
      <c r="P640" s="500"/>
      <c r="Q640" s="500"/>
      <c r="R640" s="500"/>
      <c r="S640" s="500"/>
      <c r="T640" s="500"/>
      <c r="U640" s="500"/>
      <c r="V640" s="500"/>
      <c r="W640" s="500"/>
      <c r="X640" s="500"/>
      <c r="Y640" s="500"/>
      <c r="Z640" s="500"/>
    </row>
    <row r="641" spans="1:26" ht="15.75">
      <c r="A641" s="500"/>
      <c r="B641" s="500"/>
      <c r="C641" s="500"/>
      <c r="D641" s="500"/>
      <c r="E641" s="500"/>
      <c r="F641" s="500"/>
      <c r="G641" s="500"/>
      <c r="H641" s="500"/>
      <c r="I641" s="500"/>
      <c r="J641" s="500"/>
      <c r="K641" s="500"/>
      <c r="L641" s="500"/>
      <c r="M641" s="500"/>
      <c r="N641" s="500"/>
      <c r="O641" s="500"/>
      <c r="P641" s="500"/>
      <c r="Q641" s="500"/>
      <c r="R641" s="500"/>
      <c r="S641" s="500"/>
      <c r="T641" s="500"/>
      <c r="U641" s="500"/>
      <c r="V641" s="500"/>
      <c r="W641" s="500"/>
      <c r="X641" s="500"/>
      <c r="Y641" s="500"/>
      <c r="Z641" s="500"/>
    </row>
    <row r="642" spans="1:26" ht="15.75">
      <c r="A642" s="500"/>
      <c r="B642" s="500"/>
      <c r="C642" s="500"/>
      <c r="D642" s="500"/>
      <c r="E642" s="500"/>
      <c r="F642" s="500"/>
      <c r="G642" s="500"/>
      <c r="H642" s="500"/>
      <c r="I642" s="500"/>
      <c r="J642" s="500"/>
      <c r="K642" s="500"/>
      <c r="L642" s="500"/>
      <c r="M642" s="500"/>
      <c r="N642" s="500"/>
      <c r="O642" s="500"/>
      <c r="P642" s="500"/>
      <c r="Q642" s="500"/>
      <c r="R642" s="500"/>
      <c r="S642" s="500"/>
      <c r="T642" s="500"/>
      <c r="U642" s="500"/>
      <c r="V642" s="500"/>
      <c r="W642" s="500"/>
      <c r="X642" s="500"/>
      <c r="Y642" s="500"/>
      <c r="Z642" s="500"/>
    </row>
    <row r="643" spans="1:26" ht="15.75">
      <c r="A643" s="500"/>
      <c r="B643" s="500"/>
      <c r="C643" s="500"/>
      <c r="D643" s="500"/>
      <c r="E643" s="500"/>
      <c r="F643" s="500"/>
      <c r="G643" s="500"/>
      <c r="H643" s="500"/>
      <c r="I643" s="500"/>
      <c r="J643" s="500"/>
      <c r="K643" s="500"/>
      <c r="L643" s="500"/>
      <c r="M643" s="500"/>
      <c r="N643" s="500"/>
      <c r="O643" s="500"/>
      <c r="P643" s="500"/>
      <c r="Q643" s="500"/>
      <c r="R643" s="500"/>
      <c r="S643" s="500"/>
      <c r="T643" s="500"/>
      <c r="U643" s="500"/>
      <c r="V643" s="500"/>
      <c r="W643" s="500"/>
      <c r="X643" s="500"/>
      <c r="Y643" s="500"/>
      <c r="Z643" s="500"/>
    </row>
    <row r="644" spans="1:26" ht="15.75">
      <c r="A644" s="500"/>
      <c r="B644" s="500"/>
      <c r="C644" s="500"/>
      <c r="D644" s="500"/>
      <c r="E644" s="500"/>
      <c r="F644" s="500"/>
      <c r="G644" s="500"/>
      <c r="H644" s="500"/>
      <c r="I644" s="500"/>
      <c r="J644" s="500"/>
      <c r="K644" s="500"/>
      <c r="L644" s="500"/>
      <c r="M644" s="500"/>
      <c r="N644" s="500"/>
      <c r="O644" s="500"/>
      <c r="P644" s="500"/>
      <c r="Q644" s="500"/>
      <c r="R644" s="500"/>
      <c r="S644" s="500"/>
      <c r="T644" s="500"/>
      <c r="U644" s="500"/>
      <c r="V644" s="500"/>
      <c r="W644" s="500"/>
      <c r="X644" s="500"/>
      <c r="Y644" s="500"/>
      <c r="Z644" s="500"/>
    </row>
    <row r="645" spans="1:26" ht="15.75">
      <c r="A645" s="500"/>
      <c r="B645" s="500"/>
      <c r="C645" s="500"/>
      <c r="D645" s="500"/>
      <c r="E645" s="500"/>
      <c r="F645" s="500"/>
      <c r="G645" s="500"/>
      <c r="H645" s="500"/>
      <c r="I645" s="500"/>
      <c r="J645" s="500"/>
      <c r="K645" s="500"/>
      <c r="L645" s="500"/>
      <c r="M645" s="500"/>
      <c r="N645" s="500"/>
      <c r="O645" s="500"/>
      <c r="P645" s="500"/>
      <c r="Q645" s="500"/>
      <c r="R645" s="500"/>
      <c r="S645" s="500"/>
      <c r="T645" s="500"/>
      <c r="U645" s="500"/>
      <c r="V645" s="500"/>
      <c r="W645" s="500"/>
      <c r="X645" s="500"/>
      <c r="Y645" s="500"/>
      <c r="Z645" s="500"/>
    </row>
    <row r="646" spans="1:26" ht="15.75">
      <c r="A646" s="500"/>
      <c r="B646" s="500"/>
      <c r="C646" s="500"/>
      <c r="D646" s="500"/>
      <c r="E646" s="500"/>
      <c r="F646" s="500"/>
      <c r="G646" s="500"/>
      <c r="H646" s="500"/>
      <c r="I646" s="500"/>
      <c r="J646" s="500"/>
      <c r="K646" s="500"/>
      <c r="L646" s="500"/>
      <c r="M646" s="500"/>
      <c r="N646" s="500"/>
      <c r="O646" s="500"/>
      <c r="P646" s="500"/>
      <c r="Q646" s="500"/>
      <c r="R646" s="500"/>
      <c r="S646" s="500"/>
      <c r="T646" s="500"/>
      <c r="U646" s="500"/>
      <c r="V646" s="500"/>
      <c r="W646" s="500"/>
      <c r="X646" s="500"/>
      <c r="Y646" s="500"/>
      <c r="Z646" s="500"/>
    </row>
    <row r="647" spans="1:26" ht="15.75">
      <c r="A647" s="500"/>
      <c r="B647" s="500"/>
      <c r="C647" s="500"/>
      <c r="D647" s="500"/>
      <c r="E647" s="500"/>
      <c r="F647" s="500"/>
      <c r="G647" s="500"/>
      <c r="H647" s="500"/>
      <c r="I647" s="500"/>
      <c r="J647" s="500"/>
      <c r="K647" s="500"/>
      <c r="L647" s="500"/>
      <c r="M647" s="500"/>
      <c r="N647" s="500"/>
      <c r="O647" s="500"/>
      <c r="P647" s="500"/>
      <c r="Q647" s="500"/>
      <c r="R647" s="500"/>
      <c r="S647" s="500"/>
      <c r="T647" s="500"/>
      <c r="U647" s="500"/>
      <c r="V647" s="500"/>
      <c r="W647" s="500"/>
      <c r="X647" s="500"/>
      <c r="Y647" s="500"/>
      <c r="Z647" s="500"/>
    </row>
    <row r="648" spans="1:26" ht="15.75">
      <c r="A648" s="500"/>
      <c r="B648" s="500"/>
      <c r="C648" s="500"/>
      <c r="D648" s="500"/>
      <c r="E648" s="500"/>
      <c r="F648" s="500"/>
      <c r="G648" s="500"/>
      <c r="H648" s="500"/>
      <c r="I648" s="500"/>
      <c r="J648" s="500"/>
      <c r="K648" s="500"/>
      <c r="L648" s="500"/>
      <c r="M648" s="500"/>
      <c r="N648" s="500"/>
      <c r="O648" s="500"/>
      <c r="P648" s="500"/>
      <c r="Q648" s="500"/>
      <c r="R648" s="500"/>
      <c r="S648" s="500"/>
      <c r="T648" s="500"/>
      <c r="U648" s="500"/>
      <c r="V648" s="500"/>
      <c r="W648" s="500"/>
      <c r="X648" s="500"/>
      <c r="Y648" s="500"/>
      <c r="Z648" s="500"/>
    </row>
    <row r="649" spans="1:26" ht="15.75">
      <c r="A649" s="500"/>
      <c r="B649" s="500"/>
      <c r="C649" s="500"/>
      <c r="D649" s="500"/>
      <c r="E649" s="500"/>
      <c r="F649" s="500"/>
      <c r="G649" s="500"/>
      <c r="H649" s="500"/>
      <c r="I649" s="500"/>
      <c r="J649" s="500"/>
      <c r="K649" s="500"/>
      <c r="L649" s="500"/>
      <c r="M649" s="500"/>
      <c r="N649" s="500"/>
      <c r="O649" s="500"/>
      <c r="P649" s="500"/>
      <c r="Q649" s="500"/>
      <c r="R649" s="500"/>
      <c r="S649" s="500"/>
      <c r="T649" s="500"/>
      <c r="U649" s="500"/>
      <c r="V649" s="500"/>
      <c r="W649" s="500"/>
      <c r="X649" s="500"/>
      <c r="Y649" s="500"/>
      <c r="Z649" s="500"/>
    </row>
    <row r="650" spans="1:26" ht="15.75">
      <c r="A650" s="500"/>
      <c r="B650" s="500"/>
      <c r="C650" s="500"/>
      <c r="D650" s="500"/>
      <c r="E650" s="500"/>
      <c r="F650" s="500"/>
      <c r="G650" s="500"/>
      <c r="H650" s="500"/>
      <c r="I650" s="500"/>
      <c r="J650" s="500"/>
      <c r="K650" s="500"/>
      <c r="L650" s="500"/>
      <c r="M650" s="500"/>
      <c r="N650" s="500"/>
      <c r="O650" s="500"/>
      <c r="P650" s="500"/>
      <c r="Q650" s="500"/>
      <c r="R650" s="500"/>
      <c r="S650" s="500"/>
      <c r="T650" s="500"/>
      <c r="U650" s="500"/>
      <c r="V650" s="500"/>
      <c r="W650" s="500"/>
      <c r="X650" s="500"/>
      <c r="Y650" s="500"/>
      <c r="Z650" s="500"/>
    </row>
    <row r="651" spans="1:26" ht="15.75">
      <c r="A651" s="500"/>
      <c r="B651" s="500"/>
      <c r="C651" s="500"/>
      <c r="D651" s="500"/>
      <c r="E651" s="500"/>
      <c r="F651" s="500"/>
      <c r="G651" s="500"/>
      <c r="H651" s="500"/>
      <c r="I651" s="500"/>
      <c r="J651" s="500"/>
      <c r="K651" s="500"/>
      <c r="L651" s="500"/>
      <c r="M651" s="500"/>
      <c r="N651" s="500"/>
      <c r="O651" s="500"/>
      <c r="P651" s="500"/>
      <c r="Q651" s="500"/>
      <c r="R651" s="500"/>
      <c r="S651" s="500"/>
      <c r="T651" s="500"/>
      <c r="U651" s="500"/>
      <c r="V651" s="500"/>
      <c r="W651" s="500"/>
      <c r="X651" s="500"/>
      <c r="Y651" s="500"/>
      <c r="Z651" s="500"/>
    </row>
    <row r="652" spans="1:26" ht="15.75">
      <c r="A652" s="500"/>
      <c r="B652" s="500"/>
      <c r="C652" s="500"/>
      <c r="D652" s="500"/>
      <c r="E652" s="500"/>
      <c r="F652" s="500"/>
      <c r="G652" s="500"/>
      <c r="H652" s="500"/>
      <c r="I652" s="500"/>
      <c r="J652" s="500"/>
      <c r="K652" s="500"/>
      <c r="L652" s="500"/>
      <c r="M652" s="500"/>
      <c r="N652" s="500"/>
      <c r="O652" s="500"/>
      <c r="P652" s="500"/>
      <c r="Q652" s="500"/>
      <c r="R652" s="500"/>
      <c r="S652" s="500"/>
      <c r="T652" s="500"/>
      <c r="U652" s="500"/>
      <c r="V652" s="500"/>
      <c r="W652" s="500"/>
      <c r="X652" s="500"/>
      <c r="Y652" s="500"/>
      <c r="Z652" s="500"/>
    </row>
    <row r="653" spans="1:26" ht="15.75">
      <c r="A653" s="500"/>
      <c r="B653" s="500"/>
      <c r="C653" s="500"/>
      <c r="D653" s="500"/>
      <c r="E653" s="500"/>
      <c r="F653" s="500"/>
      <c r="G653" s="500"/>
      <c r="H653" s="500"/>
      <c r="I653" s="500"/>
      <c r="J653" s="500"/>
      <c r="K653" s="500"/>
      <c r="L653" s="500"/>
      <c r="M653" s="500"/>
      <c r="N653" s="500"/>
      <c r="O653" s="500"/>
      <c r="P653" s="500"/>
      <c r="Q653" s="500"/>
      <c r="R653" s="500"/>
      <c r="S653" s="500"/>
      <c r="T653" s="500"/>
      <c r="U653" s="500"/>
      <c r="V653" s="500"/>
      <c r="W653" s="500"/>
      <c r="X653" s="500"/>
      <c r="Y653" s="500"/>
      <c r="Z653" s="500"/>
    </row>
    <row r="654" spans="1:26" ht="15.75">
      <c r="A654" s="500"/>
      <c r="B654" s="500"/>
      <c r="C654" s="500"/>
      <c r="D654" s="500"/>
      <c r="E654" s="500"/>
      <c r="F654" s="500"/>
      <c r="G654" s="500"/>
      <c r="H654" s="500"/>
      <c r="I654" s="500"/>
      <c r="J654" s="500"/>
      <c r="K654" s="500"/>
      <c r="L654" s="500"/>
      <c r="M654" s="500"/>
      <c r="N654" s="500"/>
      <c r="O654" s="500"/>
      <c r="P654" s="500"/>
      <c r="Q654" s="500"/>
      <c r="R654" s="500"/>
      <c r="S654" s="500"/>
      <c r="T654" s="500"/>
      <c r="U654" s="500"/>
      <c r="V654" s="500"/>
      <c r="W654" s="500"/>
      <c r="X654" s="500"/>
      <c r="Y654" s="500"/>
      <c r="Z654" s="500"/>
    </row>
    <row r="655" spans="1:26" ht="15.75">
      <c r="A655" s="500"/>
      <c r="B655" s="500"/>
      <c r="C655" s="500"/>
      <c r="D655" s="500"/>
      <c r="E655" s="500"/>
      <c r="F655" s="500"/>
      <c r="G655" s="500"/>
      <c r="H655" s="500"/>
      <c r="I655" s="500"/>
      <c r="J655" s="500"/>
      <c r="K655" s="500"/>
      <c r="L655" s="500"/>
      <c r="M655" s="500"/>
      <c r="N655" s="500"/>
      <c r="O655" s="500"/>
      <c r="P655" s="500"/>
      <c r="Q655" s="500"/>
      <c r="R655" s="500"/>
      <c r="S655" s="500"/>
      <c r="T655" s="500"/>
      <c r="U655" s="500"/>
      <c r="V655" s="500"/>
      <c r="W655" s="500"/>
      <c r="X655" s="500"/>
      <c r="Y655" s="500"/>
      <c r="Z655" s="500"/>
    </row>
    <row r="656" spans="1:26" ht="15.75">
      <c r="A656" s="500"/>
      <c r="B656" s="500"/>
      <c r="C656" s="500"/>
      <c r="D656" s="500"/>
      <c r="E656" s="500"/>
      <c r="F656" s="500"/>
      <c r="G656" s="500"/>
      <c r="H656" s="500"/>
      <c r="I656" s="500"/>
      <c r="J656" s="500"/>
      <c r="K656" s="500"/>
      <c r="L656" s="500"/>
      <c r="M656" s="500"/>
      <c r="N656" s="500"/>
      <c r="O656" s="500"/>
      <c r="P656" s="500"/>
      <c r="Q656" s="500"/>
      <c r="R656" s="500"/>
      <c r="S656" s="500"/>
      <c r="T656" s="500"/>
      <c r="U656" s="500"/>
      <c r="V656" s="500"/>
      <c r="W656" s="500"/>
      <c r="X656" s="500"/>
      <c r="Y656" s="500"/>
      <c r="Z656" s="500"/>
    </row>
    <row r="657" spans="1:26" ht="15.75">
      <c r="A657" s="500"/>
      <c r="B657" s="500"/>
      <c r="C657" s="500"/>
      <c r="D657" s="500"/>
      <c r="E657" s="500"/>
      <c r="F657" s="500"/>
      <c r="G657" s="500"/>
      <c r="H657" s="500"/>
      <c r="I657" s="500"/>
      <c r="J657" s="500"/>
      <c r="K657" s="500"/>
      <c r="L657" s="500"/>
      <c r="M657" s="500"/>
      <c r="N657" s="500"/>
      <c r="O657" s="500"/>
      <c r="P657" s="500"/>
      <c r="Q657" s="500"/>
      <c r="R657" s="500"/>
      <c r="S657" s="500"/>
      <c r="T657" s="500"/>
      <c r="U657" s="500"/>
      <c r="V657" s="500"/>
      <c r="W657" s="500"/>
      <c r="X657" s="500"/>
      <c r="Y657" s="500"/>
      <c r="Z657" s="500"/>
    </row>
    <row r="658" spans="1:26" ht="15.75">
      <c r="A658" s="500"/>
      <c r="B658" s="500"/>
      <c r="C658" s="500"/>
      <c r="D658" s="500"/>
      <c r="E658" s="500"/>
      <c r="F658" s="500"/>
      <c r="G658" s="500"/>
      <c r="H658" s="500"/>
      <c r="I658" s="500"/>
      <c r="J658" s="500"/>
      <c r="K658" s="500"/>
      <c r="L658" s="500"/>
      <c r="M658" s="500"/>
      <c r="N658" s="500"/>
      <c r="O658" s="500"/>
      <c r="P658" s="500"/>
      <c r="Q658" s="500"/>
      <c r="R658" s="500"/>
      <c r="S658" s="500"/>
      <c r="T658" s="500"/>
      <c r="U658" s="500"/>
      <c r="V658" s="500"/>
      <c r="W658" s="500"/>
      <c r="X658" s="500"/>
      <c r="Y658" s="500"/>
      <c r="Z658" s="500"/>
    </row>
    <row r="659" spans="1:26" ht="15.75">
      <c r="A659" s="500"/>
      <c r="B659" s="500"/>
      <c r="C659" s="500"/>
      <c r="D659" s="500"/>
      <c r="E659" s="500"/>
      <c r="F659" s="500"/>
      <c r="G659" s="500"/>
      <c r="H659" s="500"/>
      <c r="I659" s="500"/>
      <c r="J659" s="500"/>
      <c r="K659" s="500"/>
      <c r="L659" s="500"/>
      <c r="M659" s="500"/>
      <c r="N659" s="500"/>
      <c r="O659" s="500"/>
      <c r="P659" s="500"/>
      <c r="Q659" s="500"/>
      <c r="R659" s="500"/>
      <c r="S659" s="500"/>
      <c r="T659" s="500"/>
      <c r="U659" s="500"/>
      <c r="V659" s="500"/>
      <c r="W659" s="500"/>
      <c r="X659" s="500"/>
      <c r="Y659" s="500"/>
      <c r="Z659" s="500"/>
    </row>
    <row r="660" spans="1:26" ht="15.75">
      <c r="A660" s="500"/>
      <c r="B660" s="500"/>
      <c r="C660" s="500"/>
      <c r="D660" s="500"/>
      <c r="E660" s="500"/>
      <c r="F660" s="500"/>
      <c r="G660" s="500"/>
      <c r="H660" s="500"/>
      <c r="I660" s="500"/>
      <c r="J660" s="500"/>
      <c r="K660" s="500"/>
      <c r="L660" s="500"/>
      <c r="M660" s="500"/>
      <c r="N660" s="500"/>
      <c r="O660" s="500"/>
      <c r="P660" s="500"/>
      <c r="Q660" s="500"/>
      <c r="R660" s="500"/>
      <c r="S660" s="500"/>
      <c r="T660" s="500"/>
      <c r="U660" s="500"/>
      <c r="V660" s="500"/>
      <c r="W660" s="500"/>
      <c r="X660" s="500"/>
      <c r="Y660" s="500"/>
      <c r="Z660" s="500"/>
    </row>
    <row r="661" spans="1:26" ht="15.75">
      <c r="A661" s="500"/>
      <c r="B661" s="500"/>
      <c r="C661" s="500"/>
      <c r="D661" s="500"/>
      <c r="E661" s="500"/>
      <c r="F661" s="500"/>
      <c r="G661" s="500"/>
      <c r="H661" s="500"/>
      <c r="I661" s="500"/>
      <c r="J661" s="500"/>
      <c r="K661" s="500"/>
      <c r="L661" s="500"/>
      <c r="M661" s="500"/>
      <c r="N661" s="500"/>
      <c r="O661" s="500"/>
      <c r="P661" s="500"/>
      <c r="Q661" s="500"/>
      <c r="R661" s="500"/>
      <c r="S661" s="500"/>
      <c r="T661" s="500"/>
      <c r="U661" s="500"/>
      <c r="V661" s="500"/>
      <c r="W661" s="500"/>
      <c r="X661" s="500"/>
      <c r="Y661" s="500"/>
      <c r="Z661" s="500"/>
    </row>
    <row r="662" spans="1:26" ht="15.75">
      <c r="A662" s="500"/>
      <c r="B662" s="500"/>
      <c r="C662" s="500"/>
      <c r="D662" s="500"/>
      <c r="E662" s="500"/>
      <c r="F662" s="500"/>
      <c r="G662" s="500"/>
      <c r="H662" s="500"/>
      <c r="I662" s="500"/>
      <c r="J662" s="500"/>
      <c r="K662" s="500"/>
      <c r="L662" s="500"/>
      <c r="M662" s="500"/>
      <c r="N662" s="500"/>
      <c r="O662" s="500"/>
      <c r="P662" s="500"/>
      <c r="Q662" s="500"/>
      <c r="R662" s="500"/>
      <c r="S662" s="500"/>
      <c r="T662" s="500"/>
      <c r="U662" s="500"/>
      <c r="V662" s="500"/>
      <c r="W662" s="500"/>
      <c r="X662" s="500"/>
      <c r="Y662" s="500"/>
      <c r="Z662" s="500"/>
    </row>
    <row r="663" spans="1:26" ht="15.75">
      <c r="A663" s="500"/>
      <c r="B663" s="500"/>
      <c r="C663" s="500"/>
      <c r="D663" s="500"/>
      <c r="E663" s="500"/>
      <c r="F663" s="500"/>
      <c r="G663" s="500"/>
      <c r="H663" s="500"/>
      <c r="I663" s="500"/>
      <c r="J663" s="500"/>
      <c r="K663" s="500"/>
      <c r="L663" s="500"/>
      <c r="M663" s="500"/>
      <c r="N663" s="500"/>
      <c r="O663" s="500"/>
      <c r="P663" s="500"/>
      <c r="Q663" s="500"/>
      <c r="R663" s="500"/>
      <c r="S663" s="500"/>
      <c r="T663" s="500"/>
      <c r="U663" s="500"/>
      <c r="V663" s="500"/>
      <c r="W663" s="500"/>
      <c r="X663" s="500"/>
      <c r="Y663" s="500"/>
      <c r="Z663" s="500"/>
    </row>
    <row r="664" spans="1:26" ht="15.75">
      <c r="A664" s="500"/>
      <c r="B664" s="500"/>
      <c r="C664" s="500"/>
      <c r="D664" s="500"/>
      <c r="E664" s="500"/>
      <c r="F664" s="500"/>
      <c r="G664" s="500"/>
      <c r="H664" s="500"/>
      <c r="I664" s="500"/>
      <c r="J664" s="500"/>
      <c r="K664" s="500"/>
      <c r="L664" s="500"/>
      <c r="M664" s="500"/>
      <c r="N664" s="500"/>
      <c r="O664" s="500"/>
      <c r="P664" s="500"/>
      <c r="Q664" s="500"/>
      <c r="R664" s="500"/>
      <c r="S664" s="500"/>
      <c r="T664" s="500"/>
      <c r="U664" s="500"/>
      <c r="V664" s="500"/>
      <c r="W664" s="500"/>
      <c r="X664" s="500"/>
      <c r="Y664" s="500"/>
      <c r="Z664" s="500"/>
    </row>
    <row r="665" spans="1:26" ht="15.75">
      <c r="A665" s="500"/>
      <c r="B665" s="500"/>
      <c r="C665" s="500"/>
      <c r="D665" s="500"/>
      <c r="E665" s="500"/>
      <c r="F665" s="500"/>
      <c r="G665" s="500"/>
      <c r="H665" s="500"/>
      <c r="I665" s="500"/>
      <c r="J665" s="500"/>
      <c r="K665" s="500"/>
      <c r="L665" s="500"/>
      <c r="M665" s="500"/>
      <c r="N665" s="500"/>
      <c r="O665" s="500"/>
      <c r="P665" s="500"/>
      <c r="Q665" s="500"/>
      <c r="R665" s="500"/>
      <c r="S665" s="500"/>
      <c r="T665" s="500"/>
      <c r="U665" s="500"/>
      <c r="V665" s="500"/>
      <c r="W665" s="500"/>
      <c r="X665" s="500"/>
      <c r="Y665" s="500"/>
      <c r="Z665" s="500"/>
    </row>
    <row r="666" spans="1:26" ht="15.75">
      <c r="A666" s="500"/>
      <c r="B666" s="500"/>
      <c r="C666" s="500"/>
      <c r="D666" s="500"/>
      <c r="E666" s="500"/>
      <c r="F666" s="500"/>
      <c r="G666" s="500"/>
      <c r="H666" s="500"/>
      <c r="I666" s="500"/>
      <c r="J666" s="500"/>
      <c r="K666" s="500"/>
      <c r="L666" s="500"/>
      <c r="M666" s="500"/>
      <c r="N666" s="500"/>
      <c r="O666" s="500"/>
      <c r="P666" s="500"/>
      <c r="Q666" s="500"/>
      <c r="R666" s="500"/>
      <c r="S666" s="500"/>
      <c r="T666" s="500"/>
      <c r="U666" s="500"/>
      <c r="V666" s="500"/>
      <c r="W666" s="500"/>
      <c r="X666" s="500"/>
      <c r="Y666" s="500"/>
      <c r="Z666" s="500"/>
    </row>
    <row r="667" spans="1:26" ht="15.75">
      <c r="A667" s="500"/>
      <c r="B667" s="500"/>
      <c r="C667" s="500"/>
      <c r="D667" s="500"/>
      <c r="E667" s="500"/>
      <c r="F667" s="500"/>
      <c r="G667" s="500"/>
      <c r="H667" s="500"/>
      <c r="I667" s="500"/>
      <c r="J667" s="500"/>
      <c r="K667" s="500"/>
      <c r="L667" s="500"/>
      <c r="M667" s="500"/>
      <c r="N667" s="500"/>
      <c r="O667" s="500"/>
      <c r="P667" s="500"/>
      <c r="Q667" s="500"/>
      <c r="R667" s="500"/>
      <c r="S667" s="500"/>
      <c r="T667" s="500"/>
      <c r="U667" s="500"/>
      <c r="V667" s="500"/>
      <c r="W667" s="500"/>
      <c r="X667" s="500"/>
      <c r="Y667" s="500"/>
      <c r="Z667" s="500"/>
    </row>
    <row r="668" spans="1:26" ht="15.75">
      <c r="A668" s="500"/>
      <c r="B668" s="500"/>
      <c r="C668" s="500"/>
      <c r="D668" s="500"/>
      <c r="E668" s="500"/>
      <c r="F668" s="500"/>
      <c r="G668" s="500"/>
      <c r="H668" s="500"/>
      <c r="I668" s="500"/>
      <c r="J668" s="500"/>
      <c r="K668" s="500"/>
      <c r="L668" s="500"/>
      <c r="M668" s="500"/>
      <c r="N668" s="500"/>
      <c r="O668" s="500"/>
      <c r="P668" s="500"/>
      <c r="Q668" s="500"/>
      <c r="R668" s="500"/>
      <c r="S668" s="500"/>
      <c r="T668" s="500"/>
      <c r="U668" s="500"/>
      <c r="V668" s="500"/>
      <c r="W668" s="500"/>
      <c r="X668" s="500"/>
      <c r="Y668" s="500"/>
      <c r="Z668" s="500"/>
    </row>
    <row r="669" spans="1:26" ht="15.75">
      <c r="A669" s="500"/>
      <c r="B669" s="500"/>
      <c r="C669" s="500"/>
      <c r="D669" s="500"/>
      <c r="E669" s="500"/>
      <c r="F669" s="500"/>
      <c r="G669" s="500"/>
      <c r="H669" s="500"/>
      <c r="I669" s="500"/>
      <c r="J669" s="500"/>
      <c r="K669" s="500"/>
      <c r="L669" s="500"/>
      <c r="M669" s="500"/>
      <c r="N669" s="500"/>
      <c r="O669" s="500"/>
      <c r="P669" s="500"/>
      <c r="Q669" s="500"/>
      <c r="R669" s="500"/>
      <c r="S669" s="500"/>
      <c r="T669" s="500"/>
      <c r="U669" s="500"/>
      <c r="V669" s="500"/>
      <c r="W669" s="500"/>
      <c r="X669" s="500"/>
      <c r="Y669" s="500"/>
      <c r="Z669" s="500"/>
    </row>
    <row r="670" spans="1:26" ht="15.75">
      <c r="A670" s="500"/>
      <c r="B670" s="500"/>
      <c r="C670" s="500"/>
      <c r="D670" s="500"/>
      <c r="E670" s="500"/>
      <c r="F670" s="500"/>
      <c r="G670" s="500"/>
      <c r="H670" s="500"/>
      <c r="I670" s="500"/>
      <c r="J670" s="500"/>
      <c r="K670" s="500"/>
      <c r="L670" s="500"/>
      <c r="M670" s="500"/>
      <c r="N670" s="500"/>
      <c r="O670" s="500"/>
      <c r="P670" s="500"/>
      <c r="Q670" s="500"/>
      <c r="R670" s="500"/>
      <c r="S670" s="500"/>
      <c r="T670" s="500"/>
      <c r="U670" s="500"/>
      <c r="V670" s="500"/>
      <c r="W670" s="500"/>
      <c r="X670" s="500"/>
      <c r="Y670" s="500"/>
      <c r="Z670" s="500"/>
    </row>
    <row r="671" spans="1:26" ht="15.75">
      <c r="A671" s="500"/>
      <c r="B671" s="500"/>
      <c r="C671" s="500"/>
      <c r="D671" s="500"/>
      <c r="E671" s="500"/>
      <c r="F671" s="500"/>
      <c r="G671" s="500"/>
      <c r="H671" s="500"/>
      <c r="I671" s="500"/>
      <c r="J671" s="500"/>
      <c r="K671" s="500"/>
      <c r="L671" s="500"/>
      <c r="M671" s="500"/>
      <c r="N671" s="500"/>
      <c r="O671" s="500"/>
      <c r="P671" s="500"/>
      <c r="Q671" s="500"/>
      <c r="R671" s="500"/>
      <c r="S671" s="500"/>
      <c r="T671" s="500"/>
      <c r="U671" s="500"/>
      <c r="V671" s="500"/>
      <c r="W671" s="500"/>
      <c r="X671" s="500"/>
      <c r="Y671" s="500"/>
      <c r="Z671" s="500"/>
    </row>
    <row r="672" spans="1:26" ht="15.75">
      <c r="A672" s="500"/>
      <c r="B672" s="500"/>
      <c r="C672" s="500"/>
      <c r="D672" s="500"/>
      <c r="E672" s="500"/>
      <c r="F672" s="500"/>
      <c r="G672" s="500"/>
      <c r="H672" s="500"/>
      <c r="I672" s="500"/>
      <c r="J672" s="500"/>
      <c r="K672" s="500"/>
      <c r="L672" s="500"/>
      <c r="M672" s="500"/>
      <c r="N672" s="500"/>
      <c r="O672" s="500"/>
      <c r="P672" s="500"/>
      <c r="Q672" s="500"/>
      <c r="R672" s="500"/>
      <c r="S672" s="500"/>
      <c r="T672" s="500"/>
      <c r="U672" s="500"/>
      <c r="V672" s="500"/>
      <c r="W672" s="500"/>
      <c r="X672" s="500"/>
      <c r="Y672" s="500"/>
      <c r="Z672" s="500"/>
    </row>
    <row r="673" spans="1:26" ht="15.75">
      <c r="A673" s="500"/>
      <c r="B673" s="500"/>
      <c r="C673" s="500"/>
      <c r="D673" s="500"/>
      <c r="E673" s="500"/>
      <c r="F673" s="500"/>
      <c r="G673" s="500"/>
      <c r="H673" s="500"/>
      <c r="I673" s="500"/>
      <c r="J673" s="500"/>
      <c r="K673" s="500"/>
      <c r="L673" s="500"/>
      <c r="M673" s="500"/>
      <c r="N673" s="500"/>
      <c r="O673" s="500"/>
      <c r="P673" s="500"/>
      <c r="Q673" s="500"/>
      <c r="R673" s="500"/>
      <c r="S673" s="500"/>
      <c r="T673" s="500"/>
      <c r="U673" s="500"/>
      <c r="V673" s="500"/>
      <c r="W673" s="500"/>
      <c r="X673" s="500"/>
      <c r="Y673" s="500"/>
      <c r="Z673" s="500"/>
    </row>
    <row r="674" spans="1:26" ht="15.75">
      <c r="A674" s="500"/>
      <c r="B674" s="500"/>
      <c r="C674" s="500"/>
      <c r="D674" s="500"/>
      <c r="E674" s="500"/>
      <c r="F674" s="500"/>
      <c r="G674" s="500"/>
      <c r="H674" s="500"/>
      <c r="I674" s="500"/>
      <c r="J674" s="500"/>
      <c r="K674" s="500"/>
      <c r="L674" s="500"/>
      <c r="M674" s="500"/>
      <c r="N674" s="500"/>
      <c r="O674" s="500"/>
      <c r="P674" s="500"/>
      <c r="Q674" s="500"/>
      <c r="R674" s="500"/>
      <c r="S674" s="500"/>
      <c r="T674" s="500"/>
      <c r="U674" s="500"/>
      <c r="V674" s="500"/>
      <c r="W674" s="500"/>
      <c r="X674" s="500"/>
      <c r="Y674" s="500"/>
      <c r="Z674" s="500"/>
    </row>
    <row r="675" spans="1:26" ht="15.75">
      <c r="A675" s="500"/>
      <c r="B675" s="500"/>
      <c r="C675" s="500"/>
      <c r="D675" s="500"/>
      <c r="E675" s="500"/>
      <c r="F675" s="500"/>
      <c r="G675" s="500"/>
      <c r="H675" s="500"/>
      <c r="I675" s="500"/>
      <c r="J675" s="500"/>
      <c r="K675" s="500"/>
      <c r="L675" s="500"/>
      <c r="M675" s="500"/>
      <c r="N675" s="500"/>
      <c r="O675" s="500"/>
      <c r="P675" s="500"/>
      <c r="Q675" s="500"/>
      <c r="R675" s="500"/>
      <c r="S675" s="500"/>
      <c r="T675" s="500"/>
      <c r="U675" s="500"/>
      <c r="V675" s="500"/>
      <c r="W675" s="500"/>
      <c r="X675" s="500"/>
      <c r="Y675" s="500"/>
      <c r="Z675" s="500"/>
    </row>
    <row r="676" spans="1:26" ht="15.75">
      <c r="A676" s="500"/>
      <c r="B676" s="500"/>
      <c r="C676" s="500"/>
      <c r="D676" s="500"/>
      <c r="E676" s="500"/>
      <c r="F676" s="500"/>
      <c r="G676" s="500"/>
      <c r="H676" s="500"/>
      <c r="I676" s="500"/>
      <c r="J676" s="500"/>
      <c r="K676" s="500"/>
      <c r="L676" s="500"/>
      <c r="M676" s="500"/>
      <c r="N676" s="500"/>
      <c r="O676" s="500"/>
      <c r="P676" s="500"/>
      <c r="Q676" s="500"/>
      <c r="R676" s="500"/>
      <c r="S676" s="500"/>
      <c r="T676" s="500"/>
      <c r="U676" s="500"/>
      <c r="V676" s="500"/>
      <c r="W676" s="500"/>
      <c r="X676" s="500"/>
      <c r="Y676" s="500"/>
      <c r="Z676" s="500"/>
    </row>
    <row r="677" spans="1:26" ht="15.75">
      <c r="A677" s="500"/>
      <c r="B677" s="500"/>
      <c r="C677" s="500"/>
      <c r="D677" s="500"/>
      <c r="E677" s="500"/>
      <c r="F677" s="500"/>
      <c r="G677" s="500"/>
      <c r="H677" s="500"/>
      <c r="I677" s="500"/>
      <c r="J677" s="500"/>
      <c r="K677" s="500"/>
      <c r="L677" s="500"/>
      <c r="M677" s="500"/>
      <c r="N677" s="500"/>
      <c r="O677" s="500"/>
      <c r="P677" s="500"/>
      <c r="Q677" s="500"/>
      <c r="R677" s="500"/>
      <c r="S677" s="500"/>
      <c r="T677" s="500"/>
      <c r="U677" s="500"/>
      <c r="V677" s="500"/>
      <c r="W677" s="500"/>
      <c r="X677" s="500"/>
      <c r="Y677" s="500"/>
      <c r="Z677" s="500"/>
    </row>
    <row r="678" spans="1:26" ht="15.75">
      <c r="A678" s="500"/>
      <c r="B678" s="500"/>
      <c r="C678" s="500"/>
      <c r="D678" s="500"/>
      <c r="E678" s="500"/>
      <c r="F678" s="500"/>
      <c r="G678" s="500"/>
      <c r="H678" s="500"/>
      <c r="I678" s="500"/>
      <c r="J678" s="500"/>
      <c r="K678" s="500"/>
      <c r="L678" s="500"/>
      <c r="M678" s="500"/>
      <c r="N678" s="500"/>
      <c r="O678" s="500"/>
      <c r="P678" s="500"/>
      <c r="Q678" s="500"/>
      <c r="R678" s="500"/>
      <c r="S678" s="500"/>
      <c r="T678" s="500"/>
      <c r="U678" s="500"/>
      <c r="V678" s="500"/>
      <c r="W678" s="500"/>
      <c r="X678" s="500"/>
      <c r="Y678" s="500"/>
      <c r="Z678" s="500"/>
    </row>
    <row r="679" spans="1:26" ht="15.75">
      <c r="A679" s="500"/>
      <c r="B679" s="500"/>
      <c r="C679" s="500"/>
      <c r="D679" s="500"/>
      <c r="E679" s="500"/>
      <c r="F679" s="500"/>
      <c r="G679" s="500"/>
      <c r="H679" s="500"/>
      <c r="I679" s="500"/>
      <c r="J679" s="500"/>
      <c r="K679" s="500"/>
      <c r="L679" s="500"/>
      <c r="M679" s="500"/>
      <c r="N679" s="500"/>
      <c r="O679" s="500"/>
      <c r="P679" s="500"/>
      <c r="Q679" s="500"/>
      <c r="R679" s="500"/>
      <c r="S679" s="500"/>
      <c r="T679" s="500"/>
      <c r="U679" s="500"/>
      <c r="V679" s="500"/>
      <c r="W679" s="500"/>
      <c r="X679" s="500"/>
      <c r="Y679" s="500"/>
      <c r="Z679" s="500"/>
    </row>
    <row r="680" spans="1:26" ht="15.75">
      <c r="A680" s="500"/>
      <c r="B680" s="500"/>
      <c r="C680" s="500"/>
      <c r="D680" s="500"/>
      <c r="E680" s="500"/>
      <c r="F680" s="500"/>
      <c r="G680" s="500"/>
      <c r="H680" s="500"/>
      <c r="I680" s="500"/>
      <c r="J680" s="500"/>
      <c r="K680" s="500"/>
      <c r="L680" s="500"/>
      <c r="M680" s="500"/>
      <c r="N680" s="500"/>
      <c r="O680" s="500"/>
      <c r="P680" s="500"/>
      <c r="Q680" s="500"/>
      <c r="R680" s="500"/>
      <c r="S680" s="500"/>
      <c r="T680" s="500"/>
      <c r="U680" s="500"/>
      <c r="V680" s="500"/>
      <c r="W680" s="500"/>
      <c r="X680" s="500"/>
      <c r="Y680" s="500"/>
      <c r="Z680" s="500"/>
    </row>
    <row r="681" spans="1:26" ht="15.75">
      <c r="A681" s="500"/>
      <c r="B681" s="500"/>
      <c r="C681" s="500"/>
      <c r="D681" s="500"/>
      <c r="E681" s="500"/>
      <c r="F681" s="500"/>
      <c r="G681" s="500"/>
      <c r="H681" s="500"/>
      <c r="I681" s="500"/>
      <c r="J681" s="500"/>
      <c r="K681" s="500"/>
      <c r="L681" s="500"/>
      <c r="M681" s="500"/>
      <c r="N681" s="500"/>
      <c r="O681" s="500"/>
      <c r="P681" s="500"/>
      <c r="Q681" s="500"/>
      <c r="R681" s="500"/>
      <c r="S681" s="500"/>
      <c r="T681" s="500"/>
      <c r="U681" s="500"/>
      <c r="V681" s="500"/>
      <c r="W681" s="500"/>
      <c r="X681" s="500"/>
      <c r="Y681" s="500"/>
      <c r="Z681" s="500"/>
    </row>
    <row r="682" spans="1:26" ht="15.75">
      <c r="A682" s="500"/>
      <c r="B682" s="500"/>
      <c r="C682" s="500"/>
      <c r="D682" s="500"/>
      <c r="E682" s="500"/>
      <c r="F682" s="500"/>
      <c r="G682" s="500"/>
      <c r="H682" s="500"/>
      <c r="I682" s="500"/>
      <c r="J682" s="500"/>
      <c r="K682" s="500"/>
      <c r="L682" s="500"/>
      <c r="M682" s="500"/>
      <c r="N682" s="500"/>
      <c r="O682" s="500"/>
      <c r="P682" s="500"/>
      <c r="Q682" s="500"/>
      <c r="R682" s="500"/>
      <c r="S682" s="500"/>
      <c r="T682" s="500"/>
      <c r="U682" s="500"/>
      <c r="V682" s="500"/>
      <c r="W682" s="500"/>
      <c r="X682" s="500"/>
      <c r="Y682" s="500"/>
      <c r="Z682" s="500"/>
    </row>
    <row r="683" spans="1:26" ht="15.75">
      <c r="A683" s="500"/>
      <c r="B683" s="500"/>
      <c r="C683" s="500"/>
      <c r="D683" s="500"/>
      <c r="E683" s="500"/>
      <c r="F683" s="500"/>
      <c r="G683" s="500"/>
      <c r="H683" s="500"/>
      <c r="I683" s="500"/>
      <c r="J683" s="500"/>
      <c r="K683" s="500"/>
      <c r="L683" s="500"/>
      <c r="M683" s="500"/>
      <c r="N683" s="500"/>
      <c r="O683" s="500"/>
      <c r="P683" s="500"/>
      <c r="Q683" s="500"/>
      <c r="R683" s="500"/>
      <c r="S683" s="500"/>
      <c r="T683" s="500"/>
      <c r="U683" s="500"/>
      <c r="V683" s="500"/>
      <c r="W683" s="500"/>
      <c r="X683" s="500"/>
      <c r="Y683" s="500"/>
      <c r="Z683" s="500"/>
    </row>
    <row r="684" spans="1:26" ht="15.75">
      <c r="A684" s="500"/>
      <c r="B684" s="500"/>
      <c r="C684" s="500"/>
      <c r="D684" s="500"/>
      <c r="E684" s="500"/>
      <c r="F684" s="500"/>
      <c r="G684" s="500"/>
      <c r="H684" s="500"/>
      <c r="I684" s="500"/>
      <c r="J684" s="500"/>
      <c r="K684" s="500"/>
      <c r="L684" s="500"/>
      <c r="M684" s="500"/>
      <c r="N684" s="500"/>
      <c r="O684" s="500"/>
      <c r="P684" s="500"/>
      <c r="Q684" s="500"/>
      <c r="R684" s="500"/>
      <c r="S684" s="500"/>
      <c r="T684" s="500"/>
      <c r="U684" s="500"/>
      <c r="V684" s="500"/>
      <c r="W684" s="500"/>
      <c r="X684" s="500"/>
      <c r="Y684" s="500"/>
      <c r="Z684" s="500"/>
    </row>
    <row r="685" spans="1:26" ht="15.75">
      <c r="A685" s="500"/>
      <c r="B685" s="500"/>
      <c r="C685" s="500"/>
      <c r="D685" s="500"/>
      <c r="E685" s="500"/>
      <c r="F685" s="500"/>
      <c r="G685" s="500"/>
      <c r="H685" s="500"/>
      <c r="I685" s="500"/>
      <c r="J685" s="500"/>
      <c r="K685" s="500"/>
      <c r="L685" s="500"/>
      <c r="M685" s="500"/>
      <c r="N685" s="500"/>
      <c r="O685" s="500"/>
      <c r="P685" s="500"/>
      <c r="Q685" s="500"/>
      <c r="R685" s="500"/>
      <c r="S685" s="500"/>
      <c r="T685" s="500"/>
      <c r="U685" s="500"/>
      <c r="V685" s="500"/>
      <c r="W685" s="500"/>
      <c r="X685" s="500"/>
      <c r="Y685" s="500"/>
      <c r="Z685" s="500"/>
    </row>
    <row r="686" spans="1:26" ht="15.75">
      <c r="A686" s="500"/>
      <c r="B686" s="500"/>
      <c r="C686" s="500"/>
      <c r="D686" s="500"/>
      <c r="E686" s="500"/>
      <c r="F686" s="500"/>
      <c r="G686" s="500"/>
      <c r="H686" s="500"/>
      <c r="I686" s="500"/>
      <c r="J686" s="500"/>
      <c r="K686" s="500"/>
      <c r="L686" s="500"/>
      <c r="M686" s="500"/>
      <c r="N686" s="500"/>
      <c r="O686" s="500"/>
      <c r="P686" s="500"/>
      <c r="Q686" s="500"/>
      <c r="R686" s="500"/>
      <c r="S686" s="500"/>
      <c r="T686" s="500"/>
      <c r="U686" s="500"/>
      <c r="V686" s="500"/>
      <c r="W686" s="500"/>
      <c r="X686" s="500"/>
      <c r="Y686" s="500"/>
      <c r="Z686" s="500"/>
    </row>
    <row r="687" spans="1:26" ht="15.75">
      <c r="A687" s="500"/>
      <c r="B687" s="500"/>
      <c r="C687" s="500"/>
      <c r="D687" s="500"/>
      <c r="E687" s="500"/>
      <c r="F687" s="500"/>
      <c r="G687" s="500"/>
      <c r="H687" s="500"/>
      <c r="I687" s="500"/>
      <c r="J687" s="500"/>
      <c r="K687" s="500"/>
      <c r="L687" s="500"/>
      <c r="M687" s="500"/>
      <c r="N687" s="500"/>
      <c r="O687" s="500"/>
      <c r="P687" s="500"/>
      <c r="Q687" s="500"/>
      <c r="R687" s="500"/>
      <c r="S687" s="500"/>
      <c r="T687" s="500"/>
      <c r="U687" s="500"/>
      <c r="V687" s="500"/>
      <c r="W687" s="500"/>
      <c r="X687" s="500"/>
      <c r="Y687" s="500"/>
      <c r="Z687" s="500"/>
    </row>
    <row r="688" spans="1:26" ht="15.75">
      <c r="A688" s="500"/>
      <c r="B688" s="500"/>
      <c r="C688" s="500"/>
      <c r="D688" s="500"/>
      <c r="E688" s="500"/>
      <c r="F688" s="500"/>
      <c r="G688" s="500"/>
      <c r="H688" s="500"/>
      <c r="I688" s="500"/>
      <c r="J688" s="500"/>
      <c r="K688" s="500"/>
      <c r="L688" s="500"/>
      <c r="M688" s="500"/>
      <c r="N688" s="500"/>
      <c r="O688" s="500"/>
      <c r="P688" s="500"/>
      <c r="Q688" s="500"/>
      <c r="R688" s="500"/>
      <c r="S688" s="500"/>
      <c r="T688" s="500"/>
      <c r="U688" s="500"/>
      <c r="V688" s="500"/>
      <c r="W688" s="500"/>
      <c r="X688" s="500"/>
      <c r="Y688" s="500"/>
      <c r="Z688" s="500"/>
    </row>
    <row r="689" spans="1:26" ht="15.75">
      <c r="A689" s="500"/>
      <c r="B689" s="500"/>
      <c r="C689" s="500"/>
      <c r="D689" s="500"/>
      <c r="E689" s="500"/>
      <c r="F689" s="500"/>
      <c r="G689" s="500"/>
      <c r="H689" s="500"/>
      <c r="I689" s="500"/>
      <c r="J689" s="500"/>
      <c r="K689" s="500"/>
      <c r="L689" s="500"/>
      <c r="M689" s="500"/>
      <c r="N689" s="500"/>
      <c r="O689" s="500"/>
      <c r="P689" s="500"/>
      <c r="Q689" s="500"/>
      <c r="R689" s="500"/>
      <c r="S689" s="500"/>
      <c r="T689" s="500"/>
      <c r="U689" s="500"/>
      <c r="V689" s="500"/>
      <c r="W689" s="500"/>
      <c r="X689" s="500"/>
      <c r="Y689" s="500"/>
      <c r="Z689" s="500"/>
    </row>
    <row r="690" spans="1:26" ht="15.75">
      <c r="A690" s="500"/>
      <c r="B690" s="500"/>
      <c r="C690" s="500"/>
      <c r="D690" s="500"/>
      <c r="E690" s="500"/>
      <c r="F690" s="500"/>
      <c r="G690" s="500"/>
      <c r="H690" s="500"/>
      <c r="I690" s="500"/>
      <c r="J690" s="500"/>
      <c r="K690" s="500"/>
      <c r="L690" s="500"/>
      <c r="M690" s="500"/>
      <c r="N690" s="500"/>
      <c r="O690" s="500"/>
      <c r="P690" s="500"/>
      <c r="Q690" s="500"/>
      <c r="R690" s="500"/>
      <c r="S690" s="500"/>
      <c r="T690" s="500"/>
      <c r="U690" s="500"/>
      <c r="V690" s="500"/>
      <c r="W690" s="500"/>
      <c r="X690" s="500"/>
      <c r="Y690" s="500"/>
      <c r="Z690" s="500"/>
    </row>
    <row r="691" spans="1:26" ht="15.75">
      <c r="A691" s="500"/>
      <c r="B691" s="500"/>
      <c r="C691" s="500"/>
      <c r="D691" s="500"/>
      <c r="E691" s="500"/>
      <c r="F691" s="500"/>
      <c r="G691" s="500"/>
      <c r="H691" s="500"/>
      <c r="I691" s="500"/>
      <c r="J691" s="500"/>
      <c r="K691" s="500"/>
      <c r="L691" s="500"/>
      <c r="M691" s="500"/>
      <c r="N691" s="500"/>
      <c r="O691" s="500"/>
      <c r="P691" s="500"/>
      <c r="Q691" s="500"/>
      <c r="R691" s="500"/>
      <c r="S691" s="500"/>
      <c r="T691" s="500"/>
      <c r="U691" s="500"/>
      <c r="V691" s="500"/>
      <c r="W691" s="500"/>
      <c r="X691" s="500"/>
      <c r="Y691" s="500"/>
      <c r="Z691" s="500"/>
    </row>
    <row r="692" spans="1:26" ht="15.75">
      <c r="A692" s="500"/>
      <c r="B692" s="500"/>
      <c r="C692" s="500"/>
      <c r="D692" s="500"/>
      <c r="E692" s="500"/>
      <c r="F692" s="500"/>
      <c r="G692" s="500"/>
      <c r="H692" s="500"/>
      <c r="I692" s="500"/>
      <c r="J692" s="500"/>
      <c r="K692" s="500"/>
      <c r="L692" s="500"/>
      <c r="M692" s="500"/>
      <c r="N692" s="500"/>
      <c r="O692" s="500"/>
      <c r="P692" s="500"/>
      <c r="Q692" s="500"/>
      <c r="R692" s="500"/>
      <c r="S692" s="500"/>
      <c r="T692" s="500"/>
      <c r="U692" s="500"/>
      <c r="V692" s="500"/>
      <c r="W692" s="500"/>
      <c r="X692" s="500"/>
      <c r="Y692" s="500"/>
      <c r="Z692" s="500"/>
    </row>
    <row r="693" spans="1:26" ht="15.75">
      <c r="A693" s="500"/>
      <c r="B693" s="500"/>
      <c r="C693" s="500"/>
      <c r="D693" s="500"/>
      <c r="E693" s="500"/>
      <c r="F693" s="500"/>
      <c r="G693" s="500"/>
      <c r="H693" s="500"/>
      <c r="I693" s="500"/>
      <c r="J693" s="500"/>
      <c r="K693" s="500"/>
      <c r="L693" s="500"/>
      <c r="M693" s="500"/>
      <c r="N693" s="500"/>
      <c r="O693" s="500"/>
      <c r="P693" s="500"/>
      <c r="Q693" s="500"/>
      <c r="R693" s="500"/>
      <c r="S693" s="500"/>
      <c r="T693" s="500"/>
      <c r="U693" s="500"/>
      <c r="V693" s="500"/>
      <c r="W693" s="500"/>
      <c r="X693" s="500"/>
      <c r="Y693" s="500"/>
      <c r="Z693" s="500"/>
    </row>
    <row r="694" spans="1:26" ht="15.75">
      <c r="A694" s="500"/>
      <c r="B694" s="500"/>
      <c r="C694" s="500"/>
      <c r="D694" s="500"/>
      <c r="E694" s="500"/>
      <c r="F694" s="500"/>
      <c r="G694" s="500"/>
      <c r="H694" s="500"/>
      <c r="I694" s="500"/>
      <c r="J694" s="500"/>
      <c r="K694" s="500"/>
      <c r="L694" s="500"/>
      <c r="M694" s="500"/>
      <c r="N694" s="500"/>
      <c r="O694" s="500"/>
      <c r="P694" s="500"/>
      <c r="Q694" s="500"/>
      <c r="R694" s="500"/>
      <c r="S694" s="500"/>
      <c r="T694" s="500"/>
      <c r="U694" s="500"/>
      <c r="V694" s="500"/>
      <c r="W694" s="500"/>
      <c r="X694" s="500"/>
      <c r="Y694" s="500"/>
      <c r="Z694" s="500"/>
    </row>
    <row r="695" spans="1:26" ht="15.75">
      <c r="A695" s="500"/>
      <c r="B695" s="500"/>
      <c r="C695" s="500"/>
      <c r="D695" s="500"/>
      <c r="E695" s="500"/>
      <c r="F695" s="500"/>
      <c r="G695" s="500"/>
      <c r="H695" s="500"/>
      <c r="I695" s="500"/>
      <c r="J695" s="500"/>
      <c r="K695" s="500"/>
      <c r="L695" s="500"/>
      <c r="M695" s="500"/>
      <c r="N695" s="500"/>
      <c r="O695" s="500"/>
      <c r="P695" s="500"/>
      <c r="Q695" s="500"/>
      <c r="R695" s="500"/>
      <c r="S695" s="500"/>
      <c r="T695" s="500"/>
      <c r="U695" s="500"/>
      <c r="V695" s="500"/>
      <c r="W695" s="500"/>
      <c r="X695" s="500"/>
      <c r="Y695" s="500"/>
      <c r="Z695" s="500"/>
    </row>
    <row r="696" spans="1:26" ht="15.75">
      <c r="A696" s="500"/>
      <c r="B696" s="500"/>
      <c r="C696" s="500"/>
      <c r="D696" s="500"/>
      <c r="E696" s="500"/>
      <c r="F696" s="500"/>
      <c r="G696" s="500"/>
      <c r="H696" s="500"/>
      <c r="I696" s="500"/>
      <c r="J696" s="500"/>
      <c r="K696" s="500"/>
      <c r="L696" s="500"/>
      <c r="M696" s="500"/>
      <c r="N696" s="500"/>
      <c r="O696" s="500"/>
      <c r="P696" s="500"/>
      <c r="Q696" s="500"/>
      <c r="R696" s="500"/>
      <c r="S696" s="500"/>
      <c r="T696" s="500"/>
      <c r="U696" s="500"/>
      <c r="V696" s="500"/>
      <c r="W696" s="500"/>
      <c r="X696" s="500"/>
      <c r="Y696" s="500"/>
      <c r="Z696" s="500"/>
    </row>
    <row r="697" spans="1:26" ht="15.75">
      <c r="A697" s="500"/>
      <c r="B697" s="500"/>
      <c r="C697" s="500"/>
      <c r="D697" s="500"/>
      <c r="E697" s="500"/>
      <c r="F697" s="500"/>
      <c r="G697" s="500"/>
      <c r="H697" s="500"/>
      <c r="I697" s="500"/>
      <c r="J697" s="500"/>
      <c r="K697" s="500"/>
      <c r="L697" s="500"/>
      <c r="M697" s="500"/>
      <c r="N697" s="500"/>
      <c r="O697" s="500"/>
      <c r="P697" s="500"/>
      <c r="Q697" s="500"/>
      <c r="R697" s="500"/>
      <c r="S697" s="500"/>
      <c r="T697" s="500"/>
      <c r="U697" s="500"/>
      <c r="V697" s="500"/>
      <c r="W697" s="500"/>
      <c r="X697" s="500"/>
      <c r="Y697" s="500"/>
      <c r="Z697" s="500"/>
    </row>
    <row r="698" spans="1:26" ht="15.75">
      <c r="A698" s="500"/>
      <c r="B698" s="500"/>
      <c r="C698" s="500"/>
      <c r="D698" s="500"/>
      <c r="E698" s="500"/>
      <c r="F698" s="500"/>
      <c r="G698" s="500"/>
      <c r="H698" s="500"/>
      <c r="I698" s="500"/>
      <c r="J698" s="500"/>
      <c r="K698" s="500"/>
      <c r="L698" s="500"/>
      <c r="M698" s="500"/>
      <c r="N698" s="500"/>
      <c r="O698" s="500"/>
      <c r="P698" s="500"/>
      <c r="Q698" s="500"/>
      <c r="R698" s="500"/>
      <c r="S698" s="500"/>
      <c r="T698" s="500"/>
      <c r="U698" s="500"/>
      <c r="V698" s="500"/>
      <c r="W698" s="500"/>
      <c r="X698" s="500"/>
      <c r="Y698" s="500"/>
      <c r="Z698" s="500"/>
    </row>
    <row r="699" spans="1:26" ht="15.75">
      <c r="A699" s="500"/>
      <c r="B699" s="500"/>
      <c r="C699" s="500"/>
      <c r="D699" s="500"/>
      <c r="E699" s="500"/>
      <c r="F699" s="500"/>
      <c r="G699" s="500"/>
      <c r="H699" s="500"/>
      <c r="I699" s="500"/>
      <c r="J699" s="500"/>
      <c r="K699" s="500"/>
      <c r="L699" s="500"/>
      <c r="M699" s="500"/>
      <c r="N699" s="500"/>
      <c r="O699" s="500"/>
      <c r="P699" s="500"/>
      <c r="Q699" s="500"/>
      <c r="R699" s="500"/>
      <c r="S699" s="500"/>
      <c r="T699" s="500"/>
      <c r="U699" s="500"/>
      <c r="V699" s="500"/>
      <c r="W699" s="500"/>
      <c r="X699" s="500"/>
      <c r="Y699" s="500"/>
      <c r="Z699" s="500"/>
    </row>
    <row r="700" spans="1:26" ht="15.75">
      <c r="A700" s="500"/>
      <c r="B700" s="500"/>
      <c r="C700" s="500"/>
      <c r="D700" s="500"/>
      <c r="E700" s="500"/>
      <c r="F700" s="500"/>
      <c r="G700" s="500"/>
      <c r="H700" s="500"/>
      <c r="I700" s="500"/>
      <c r="J700" s="500"/>
      <c r="K700" s="500"/>
      <c r="L700" s="500"/>
      <c r="M700" s="500"/>
      <c r="N700" s="500"/>
      <c r="O700" s="500"/>
      <c r="P700" s="500"/>
      <c r="Q700" s="500"/>
      <c r="R700" s="500"/>
      <c r="S700" s="500"/>
      <c r="T700" s="500"/>
      <c r="U700" s="500"/>
      <c r="V700" s="500"/>
      <c r="W700" s="500"/>
      <c r="X700" s="500"/>
      <c r="Y700" s="500"/>
      <c r="Z700" s="500"/>
    </row>
    <row r="701" spans="1:26" ht="15.75">
      <c r="A701" s="500"/>
      <c r="B701" s="500"/>
      <c r="C701" s="500"/>
      <c r="D701" s="500"/>
      <c r="E701" s="500"/>
      <c r="F701" s="500"/>
      <c r="G701" s="500"/>
      <c r="H701" s="500"/>
      <c r="I701" s="500"/>
      <c r="J701" s="500"/>
      <c r="K701" s="500"/>
      <c r="L701" s="500"/>
      <c r="M701" s="500"/>
      <c r="N701" s="500"/>
      <c r="O701" s="500"/>
      <c r="P701" s="500"/>
      <c r="Q701" s="500"/>
      <c r="R701" s="500"/>
      <c r="S701" s="500"/>
      <c r="T701" s="500"/>
      <c r="U701" s="500"/>
      <c r="V701" s="500"/>
      <c r="W701" s="500"/>
      <c r="X701" s="500"/>
      <c r="Y701" s="500"/>
      <c r="Z701" s="500"/>
    </row>
    <row r="702" spans="1:26" ht="15.75">
      <c r="A702" s="500"/>
      <c r="B702" s="500"/>
      <c r="C702" s="500"/>
      <c r="D702" s="500"/>
      <c r="E702" s="500"/>
      <c r="F702" s="500"/>
      <c r="G702" s="500"/>
      <c r="H702" s="500"/>
      <c r="I702" s="500"/>
      <c r="J702" s="500"/>
      <c r="K702" s="500"/>
      <c r="L702" s="500"/>
      <c r="M702" s="500"/>
      <c r="N702" s="500"/>
      <c r="O702" s="500"/>
      <c r="P702" s="500"/>
      <c r="Q702" s="500"/>
      <c r="R702" s="500"/>
      <c r="S702" s="500"/>
      <c r="T702" s="500"/>
      <c r="U702" s="500"/>
      <c r="V702" s="500"/>
      <c r="W702" s="500"/>
      <c r="X702" s="500"/>
      <c r="Y702" s="500"/>
      <c r="Z702" s="500"/>
    </row>
    <row r="703" spans="1:26" ht="15.75">
      <c r="A703" s="500"/>
      <c r="B703" s="500"/>
      <c r="C703" s="500"/>
      <c r="D703" s="500"/>
      <c r="E703" s="500"/>
      <c r="F703" s="500"/>
      <c r="G703" s="500"/>
      <c r="H703" s="500"/>
      <c r="I703" s="500"/>
      <c r="J703" s="500"/>
      <c r="K703" s="500"/>
      <c r="L703" s="500"/>
      <c r="M703" s="500"/>
      <c r="N703" s="500"/>
      <c r="O703" s="500"/>
      <c r="P703" s="500"/>
      <c r="Q703" s="500"/>
      <c r="R703" s="500"/>
      <c r="S703" s="500"/>
      <c r="T703" s="500"/>
      <c r="U703" s="500"/>
      <c r="V703" s="500"/>
      <c r="W703" s="500"/>
      <c r="X703" s="500"/>
      <c r="Y703" s="500"/>
      <c r="Z703" s="500"/>
    </row>
    <row r="704" spans="1:26" ht="15.75">
      <c r="A704" s="500"/>
      <c r="B704" s="500"/>
      <c r="C704" s="500"/>
      <c r="D704" s="500"/>
      <c r="E704" s="500"/>
      <c r="F704" s="500"/>
      <c r="G704" s="500"/>
      <c r="H704" s="500"/>
      <c r="I704" s="500"/>
      <c r="J704" s="500"/>
      <c r="K704" s="500"/>
      <c r="L704" s="500"/>
      <c r="M704" s="500"/>
      <c r="N704" s="500"/>
      <c r="O704" s="500"/>
      <c r="P704" s="500"/>
      <c r="Q704" s="500"/>
      <c r="R704" s="500"/>
      <c r="S704" s="500"/>
      <c r="T704" s="500"/>
      <c r="U704" s="500"/>
      <c r="V704" s="500"/>
      <c r="W704" s="500"/>
      <c r="X704" s="500"/>
      <c r="Y704" s="500"/>
      <c r="Z704" s="500"/>
    </row>
    <row r="705" spans="1:26" ht="15.75">
      <c r="A705" s="500"/>
      <c r="B705" s="500"/>
      <c r="C705" s="500"/>
      <c r="D705" s="500"/>
      <c r="E705" s="500"/>
      <c r="F705" s="500"/>
      <c r="G705" s="500"/>
      <c r="H705" s="500"/>
      <c r="I705" s="500"/>
      <c r="J705" s="500"/>
      <c r="K705" s="500"/>
      <c r="L705" s="500"/>
      <c r="M705" s="500"/>
      <c r="N705" s="500"/>
      <c r="O705" s="500"/>
      <c r="P705" s="500"/>
      <c r="Q705" s="500"/>
      <c r="R705" s="500"/>
      <c r="S705" s="500"/>
      <c r="T705" s="500"/>
      <c r="U705" s="500"/>
      <c r="V705" s="500"/>
      <c r="W705" s="500"/>
      <c r="X705" s="500"/>
      <c r="Y705" s="500"/>
      <c r="Z705" s="500"/>
    </row>
    <row r="706" spans="1:26" ht="15.75">
      <c r="A706" s="500"/>
      <c r="B706" s="500"/>
      <c r="C706" s="500"/>
      <c r="D706" s="500"/>
      <c r="E706" s="500"/>
      <c r="F706" s="500"/>
      <c r="G706" s="500"/>
      <c r="H706" s="500"/>
      <c r="I706" s="500"/>
      <c r="J706" s="500"/>
      <c r="K706" s="500"/>
      <c r="L706" s="500"/>
      <c r="M706" s="500"/>
      <c r="N706" s="500"/>
      <c r="O706" s="500"/>
      <c r="P706" s="500"/>
      <c r="Q706" s="500"/>
      <c r="R706" s="500"/>
      <c r="S706" s="500"/>
      <c r="T706" s="500"/>
      <c r="U706" s="500"/>
      <c r="V706" s="500"/>
      <c r="W706" s="500"/>
      <c r="X706" s="500"/>
      <c r="Y706" s="500"/>
      <c r="Z706" s="500"/>
    </row>
    <row r="707" spans="1:26" ht="15.75">
      <c r="A707" s="500"/>
      <c r="B707" s="500"/>
      <c r="C707" s="500"/>
      <c r="D707" s="500"/>
      <c r="E707" s="500"/>
      <c r="F707" s="500"/>
      <c r="G707" s="500"/>
      <c r="H707" s="500"/>
      <c r="I707" s="500"/>
      <c r="J707" s="500"/>
      <c r="K707" s="500"/>
      <c r="L707" s="500"/>
      <c r="M707" s="500"/>
      <c r="N707" s="500"/>
      <c r="O707" s="500"/>
      <c r="P707" s="500"/>
      <c r="Q707" s="500"/>
      <c r="R707" s="500"/>
      <c r="S707" s="500"/>
      <c r="T707" s="500"/>
      <c r="U707" s="500"/>
      <c r="V707" s="500"/>
      <c r="W707" s="500"/>
      <c r="X707" s="500"/>
      <c r="Y707" s="500"/>
      <c r="Z707" s="500"/>
    </row>
    <row r="708" spans="1:26" ht="15.75">
      <c r="A708" s="500"/>
      <c r="B708" s="500"/>
      <c r="C708" s="500"/>
      <c r="D708" s="500"/>
      <c r="E708" s="500"/>
      <c r="F708" s="500"/>
      <c r="G708" s="500"/>
      <c r="H708" s="500"/>
      <c r="I708" s="500"/>
      <c r="J708" s="500"/>
      <c r="K708" s="500"/>
      <c r="L708" s="500"/>
      <c r="M708" s="500"/>
      <c r="N708" s="500"/>
      <c r="O708" s="500"/>
      <c r="P708" s="500"/>
      <c r="Q708" s="500"/>
      <c r="R708" s="500"/>
      <c r="S708" s="500"/>
      <c r="T708" s="500"/>
      <c r="U708" s="500"/>
      <c r="V708" s="500"/>
      <c r="W708" s="500"/>
      <c r="X708" s="500"/>
      <c r="Y708" s="500"/>
      <c r="Z708" s="500"/>
    </row>
    <row r="709" spans="1:26" ht="15.75">
      <c r="A709" s="500"/>
      <c r="B709" s="500"/>
      <c r="C709" s="500"/>
      <c r="D709" s="500"/>
      <c r="E709" s="500"/>
      <c r="F709" s="500"/>
      <c r="G709" s="500"/>
      <c r="H709" s="500"/>
      <c r="I709" s="500"/>
      <c r="J709" s="500"/>
      <c r="K709" s="500"/>
      <c r="L709" s="500"/>
      <c r="M709" s="500"/>
      <c r="N709" s="500"/>
      <c r="O709" s="500"/>
      <c r="P709" s="500"/>
      <c r="Q709" s="500"/>
      <c r="R709" s="500"/>
      <c r="S709" s="500"/>
      <c r="T709" s="500"/>
      <c r="U709" s="500"/>
      <c r="V709" s="500"/>
      <c r="W709" s="500"/>
      <c r="X709" s="500"/>
      <c r="Y709" s="500"/>
      <c r="Z709" s="500"/>
    </row>
    <row r="710" spans="1:26" ht="15.75">
      <c r="A710" s="500"/>
      <c r="B710" s="500"/>
      <c r="C710" s="500"/>
      <c r="D710" s="500"/>
      <c r="E710" s="500"/>
      <c r="F710" s="500"/>
      <c r="G710" s="500"/>
      <c r="H710" s="500"/>
      <c r="I710" s="500"/>
      <c r="J710" s="500"/>
      <c r="K710" s="500"/>
      <c r="L710" s="500"/>
      <c r="M710" s="500"/>
      <c r="N710" s="500"/>
      <c r="O710" s="500"/>
      <c r="P710" s="500"/>
      <c r="Q710" s="500"/>
      <c r="R710" s="500"/>
      <c r="S710" s="500"/>
      <c r="T710" s="500"/>
      <c r="U710" s="500"/>
      <c r="V710" s="500"/>
      <c r="W710" s="500"/>
      <c r="X710" s="500"/>
      <c r="Y710" s="500"/>
      <c r="Z710" s="500"/>
    </row>
    <row r="711" spans="1:26" ht="15.75">
      <c r="A711" s="500"/>
      <c r="B711" s="500"/>
      <c r="C711" s="500"/>
      <c r="D711" s="500"/>
      <c r="E711" s="500"/>
      <c r="F711" s="500"/>
      <c r="G711" s="500"/>
      <c r="H711" s="500"/>
      <c r="I711" s="500"/>
      <c r="J711" s="500"/>
      <c r="K711" s="500"/>
      <c r="L711" s="500"/>
      <c r="M711" s="500"/>
      <c r="N711" s="500"/>
      <c r="O711" s="500"/>
      <c r="P711" s="500"/>
      <c r="Q711" s="500"/>
      <c r="R711" s="500"/>
      <c r="S711" s="500"/>
      <c r="T711" s="500"/>
      <c r="U711" s="500"/>
      <c r="V711" s="500"/>
      <c r="W711" s="500"/>
      <c r="X711" s="500"/>
      <c r="Y711" s="500"/>
      <c r="Z711" s="500"/>
    </row>
    <row r="712" spans="1:26" ht="15.75">
      <c r="A712" s="500"/>
      <c r="B712" s="500"/>
      <c r="C712" s="500"/>
      <c r="D712" s="500"/>
      <c r="E712" s="500"/>
      <c r="F712" s="500"/>
      <c r="G712" s="500"/>
      <c r="H712" s="500"/>
      <c r="I712" s="500"/>
      <c r="J712" s="500"/>
      <c r="K712" s="500"/>
      <c r="L712" s="500"/>
      <c r="M712" s="500"/>
      <c r="N712" s="500"/>
      <c r="O712" s="500"/>
      <c r="P712" s="500"/>
      <c r="Q712" s="500"/>
      <c r="R712" s="500"/>
      <c r="S712" s="500"/>
      <c r="T712" s="500"/>
      <c r="U712" s="500"/>
      <c r="V712" s="500"/>
      <c r="W712" s="500"/>
      <c r="X712" s="500"/>
      <c r="Y712" s="500"/>
      <c r="Z712" s="500"/>
    </row>
    <row r="713" spans="1:26" ht="15.75">
      <c r="A713" s="500"/>
      <c r="B713" s="500"/>
      <c r="C713" s="500"/>
      <c r="D713" s="500"/>
      <c r="E713" s="500"/>
      <c r="F713" s="500"/>
      <c r="G713" s="500"/>
      <c r="H713" s="500"/>
      <c r="I713" s="500"/>
      <c r="J713" s="500"/>
      <c r="K713" s="500"/>
      <c r="L713" s="500"/>
      <c r="M713" s="500"/>
      <c r="N713" s="500"/>
      <c r="O713" s="500"/>
      <c r="P713" s="500"/>
      <c r="Q713" s="500"/>
      <c r="R713" s="500"/>
      <c r="S713" s="500"/>
      <c r="T713" s="500"/>
      <c r="U713" s="500"/>
      <c r="V713" s="500"/>
      <c r="W713" s="500"/>
      <c r="X713" s="500"/>
      <c r="Y713" s="500"/>
      <c r="Z713" s="500"/>
    </row>
    <row r="714" spans="1:26" ht="15.75">
      <c r="A714" s="500"/>
      <c r="B714" s="500"/>
      <c r="C714" s="500"/>
      <c r="D714" s="500"/>
      <c r="E714" s="500"/>
      <c r="F714" s="500"/>
      <c r="G714" s="500"/>
      <c r="H714" s="500"/>
      <c r="I714" s="500"/>
      <c r="J714" s="500"/>
      <c r="K714" s="500"/>
      <c r="L714" s="500"/>
      <c r="M714" s="500"/>
      <c r="N714" s="500"/>
      <c r="O714" s="500"/>
      <c r="P714" s="500"/>
      <c r="Q714" s="500"/>
      <c r="R714" s="500"/>
      <c r="S714" s="500"/>
      <c r="T714" s="500"/>
      <c r="U714" s="500"/>
      <c r="V714" s="500"/>
      <c r="W714" s="500"/>
      <c r="X714" s="500"/>
      <c r="Y714" s="500"/>
      <c r="Z714" s="500"/>
    </row>
    <row r="715" spans="1:26" ht="15.75">
      <c r="A715" s="500"/>
      <c r="B715" s="500"/>
      <c r="C715" s="500"/>
      <c r="D715" s="500"/>
      <c r="E715" s="500"/>
      <c r="F715" s="500"/>
      <c r="G715" s="500"/>
      <c r="H715" s="500"/>
      <c r="I715" s="500"/>
      <c r="J715" s="500"/>
      <c r="K715" s="500"/>
      <c r="L715" s="500"/>
      <c r="M715" s="500"/>
      <c r="N715" s="500"/>
      <c r="O715" s="500"/>
      <c r="P715" s="500"/>
      <c r="Q715" s="500"/>
      <c r="R715" s="500"/>
      <c r="S715" s="500"/>
      <c r="T715" s="500"/>
      <c r="U715" s="500"/>
      <c r="V715" s="500"/>
      <c r="W715" s="500"/>
      <c r="X715" s="500"/>
      <c r="Y715" s="500"/>
      <c r="Z715" s="500"/>
    </row>
    <row r="716" spans="1:26" ht="15.75">
      <c r="A716" s="500"/>
      <c r="B716" s="500"/>
      <c r="C716" s="500"/>
      <c r="D716" s="500"/>
      <c r="E716" s="500"/>
      <c r="F716" s="500"/>
      <c r="G716" s="500"/>
      <c r="H716" s="500"/>
      <c r="I716" s="500"/>
      <c r="J716" s="500"/>
      <c r="K716" s="500"/>
      <c r="L716" s="500"/>
      <c r="M716" s="500"/>
      <c r="N716" s="500"/>
      <c r="O716" s="500"/>
      <c r="P716" s="500"/>
      <c r="Q716" s="500"/>
      <c r="R716" s="500"/>
      <c r="S716" s="500"/>
      <c r="T716" s="500"/>
      <c r="U716" s="500"/>
      <c r="V716" s="500"/>
      <c r="W716" s="500"/>
      <c r="X716" s="500"/>
      <c r="Y716" s="500"/>
      <c r="Z716" s="500"/>
    </row>
    <row r="717" spans="1:26" ht="15.75">
      <c r="A717" s="500"/>
      <c r="B717" s="500"/>
      <c r="C717" s="500"/>
      <c r="D717" s="500"/>
      <c r="E717" s="500"/>
      <c r="F717" s="500"/>
      <c r="G717" s="500"/>
      <c r="H717" s="500"/>
      <c r="I717" s="500"/>
      <c r="J717" s="500"/>
      <c r="K717" s="500"/>
      <c r="L717" s="500"/>
      <c r="M717" s="500"/>
      <c r="N717" s="500"/>
      <c r="O717" s="500"/>
      <c r="P717" s="500"/>
      <c r="Q717" s="500"/>
      <c r="R717" s="500"/>
      <c r="S717" s="500"/>
      <c r="T717" s="500"/>
      <c r="U717" s="500"/>
      <c r="V717" s="500"/>
      <c r="W717" s="500"/>
      <c r="X717" s="500"/>
      <c r="Y717" s="500"/>
      <c r="Z717" s="500"/>
    </row>
    <row r="718" spans="1:26" ht="15.75">
      <c r="A718" s="500"/>
      <c r="B718" s="500"/>
      <c r="C718" s="500"/>
      <c r="D718" s="500"/>
      <c r="E718" s="500"/>
      <c r="F718" s="500"/>
      <c r="G718" s="500"/>
      <c r="H718" s="500"/>
      <c r="I718" s="500"/>
      <c r="J718" s="500"/>
      <c r="K718" s="500"/>
      <c r="L718" s="500"/>
      <c r="M718" s="500"/>
      <c r="N718" s="500"/>
      <c r="O718" s="500"/>
      <c r="P718" s="500"/>
      <c r="Q718" s="500"/>
      <c r="R718" s="500"/>
      <c r="S718" s="500"/>
      <c r="T718" s="500"/>
      <c r="U718" s="500"/>
      <c r="V718" s="500"/>
      <c r="W718" s="500"/>
      <c r="X718" s="500"/>
      <c r="Y718" s="500"/>
      <c r="Z718" s="500"/>
    </row>
    <row r="719" spans="1:26" ht="15.75">
      <c r="A719" s="500"/>
      <c r="B719" s="500"/>
      <c r="C719" s="500"/>
      <c r="D719" s="500"/>
      <c r="E719" s="500"/>
      <c r="F719" s="500"/>
      <c r="G719" s="500"/>
      <c r="H719" s="500"/>
      <c r="I719" s="500"/>
      <c r="J719" s="500"/>
      <c r="K719" s="500"/>
      <c r="L719" s="500"/>
      <c r="M719" s="500"/>
      <c r="N719" s="500"/>
      <c r="O719" s="500"/>
      <c r="P719" s="500"/>
      <c r="Q719" s="500"/>
      <c r="R719" s="500"/>
      <c r="S719" s="500"/>
      <c r="T719" s="500"/>
      <c r="U719" s="500"/>
      <c r="V719" s="500"/>
      <c r="W719" s="500"/>
      <c r="X719" s="500"/>
      <c r="Y719" s="500"/>
      <c r="Z719" s="500"/>
    </row>
    <row r="720" spans="1:26" ht="15.75">
      <c r="A720" s="500"/>
      <c r="B720" s="500"/>
      <c r="C720" s="500"/>
      <c r="D720" s="500"/>
      <c r="E720" s="500"/>
      <c r="F720" s="500"/>
      <c r="G720" s="500"/>
      <c r="H720" s="500"/>
      <c r="I720" s="500"/>
      <c r="J720" s="500"/>
      <c r="K720" s="500"/>
      <c r="L720" s="500"/>
      <c r="M720" s="500"/>
      <c r="N720" s="500"/>
      <c r="O720" s="500"/>
      <c r="P720" s="500"/>
      <c r="Q720" s="500"/>
      <c r="R720" s="500"/>
      <c r="S720" s="500"/>
      <c r="T720" s="500"/>
      <c r="U720" s="500"/>
      <c r="V720" s="500"/>
      <c r="W720" s="500"/>
      <c r="X720" s="500"/>
      <c r="Y720" s="500"/>
      <c r="Z720" s="500"/>
    </row>
    <row r="721" spans="1:26" ht="15.75">
      <c r="A721" s="500"/>
      <c r="B721" s="500"/>
      <c r="C721" s="500"/>
      <c r="D721" s="500"/>
      <c r="E721" s="500"/>
      <c r="F721" s="500"/>
      <c r="G721" s="500"/>
      <c r="H721" s="500"/>
      <c r="I721" s="500"/>
      <c r="J721" s="500"/>
      <c r="K721" s="500"/>
      <c r="L721" s="500"/>
      <c r="M721" s="500"/>
      <c r="N721" s="500"/>
      <c r="O721" s="500"/>
      <c r="P721" s="500"/>
      <c r="Q721" s="500"/>
      <c r="R721" s="500"/>
      <c r="S721" s="500"/>
      <c r="T721" s="500"/>
      <c r="U721" s="500"/>
      <c r="V721" s="500"/>
      <c r="W721" s="500"/>
      <c r="X721" s="500"/>
      <c r="Y721" s="500"/>
      <c r="Z721" s="500"/>
    </row>
    <row r="722" spans="1:26" ht="15.75">
      <c r="A722" s="500"/>
      <c r="B722" s="500"/>
      <c r="C722" s="500"/>
      <c r="D722" s="500"/>
      <c r="E722" s="500"/>
      <c r="F722" s="500"/>
      <c r="G722" s="500"/>
      <c r="H722" s="500"/>
      <c r="I722" s="500"/>
      <c r="J722" s="500"/>
      <c r="K722" s="500"/>
      <c r="L722" s="500"/>
      <c r="M722" s="500"/>
      <c r="N722" s="500"/>
      <c r="O722" s="500"/>
      <c r="P722" s="500"/>
      <c r="Q722" s="500"/>
      <c r="R722" s="500"/>
      <c r="S722" s="500"/>
      <c r="T722" s="500"/>
      <c r="U722" s="500"/>
      <c r="V722" s="500"/>
      <c r="W722" s="500"/>
      <c r="X722" s="500"/>
      <c r="Y722" s="500"/>
      <c r="Z722" s="500"/>
    </row>
    <row r="723" spans="1:26" ht="15.75">
      <c r="A723" s="500"/>
      <c r="B723" s="500"/>
      <c r="C723" s="500"/>
      <c r="D723" s="500"/>
      <c r="E723" s="500"/>
      <c r="F723" s="500"/>
      <c r="G723" s="500"/>
      <c r="H723" s="500"/>
      <c r="I723" s="500"/>
      <c r="J723" s="500"/>
      <c r="K723" s="500"/>
      <c r="L723" s="500"/>
      <c r="M723" s="500"/>
      <c r="N723" s="500"/>
      <c r="O723" s="500"/>
      <c r="P723" s="500"/>
      <c r="Q723" s="500"/>
      <c r="R723" s="500"/>
      <c r="S723" s="500"/>
      <c r="T723" s="500"/>
      <c r="U723" s="500"/>
      <c r="V723" s="500"/>
      <c r="W723" s="500"/>
      <c r="X723" s="500"/>
      <c r="Y723" s="500"/>
      <c r="Z723" s="500"/>
    </row>
    <row r="724" spans="1:26" ht="15.75">
      <c r="A724" s="500"/>
      <c r="B724" s="500"/>
      <c r="C724" s="500"/>
      <c r="D724" s="500"/>
      <c r="E724" s="500"/>
      <c r="F724" s="500"/>
      <c r="G724" s="500"/>
      <c r="H724" s="500"/>
      <c r="I724" s="500"/>
      <c r="J724" s="500"/>
      <c r="K724" s="500"/>
      <c r="L724" s="500"/>
      <c r="M724" s="500"/>
      <c r="N724" s="500"/>
      <c r="O724" s="500"/>
      <c r="P724" s="500"/>
      <c r="Q724" s="500"/>
      <c r="R724" s="500"/>
      <c r="S724" s="500"/>
      <c r="T724" s="500"/>
      <c r="U724" s="500"/>
      <c r="V724" s="500"/>
      <c r="W724" s="500"/>
      <c r="X724" s="500"/>
      <c r="Y724" s="500"/>
      <c r="Z724" s="500"/>
    </row>
    <row r="725" spans="1:26" ht="15.75">
      <c r="A725" s="500"/>
      <c r="B725" s="500"/>
      <c r="C725" s="500"/>
      <c r="D725" s="500"/>
      <c r="E725" s="500"/>
      <c r="F725" s="500"/>
      <c r="G725" s="500"/>
      <c r="H725" s="500"/>
      <c r="I725" s="500"/>
      <c r="J725" s="500"/>
      <c r="K725" s="500"/>
      <c r="L725" s="500"/>
      <c r="M725" s="500"/>
      <c r="N725" s="500"/>
      <c r="O725" s="500"/>
      <c r="P725" s="500"/>
      <c r="Q725" s="500"/>
      <c r="R725" s="500"/>
      <c r="S725" s="500"/>
      <c r="T725" s="500"/>
      <c r="U725" s="500"/>
      <c r="V725" s="500"/>
      <c r="W725" s="500"/>
      <c r="X725" s="500"/>
      <c r="Y725" s="500"/>
      <c r="Z725" s="500"/>
    </row>
    <row r="726" spans="1:26" ht="15.75">
      <c r="A726" s="500"/>
      <c r="B726" s="500"/>
      <c r="C726" s="500"/>
      <c r="D726" s="500"/>
      <c r="E726" s="500"/>
      <c r="F726" s="500"/>
      <c r="G726" s="500"/>
      <c r="H726" s="500"/>
      <c r="I726" s="500"/>
      <c r="J726" s="500"/>
      <c r="K726" s="500"/>
      <c r="L726" s="500"/>
      <c r="M726" s="500"/>
      <c r="N726" s="500"/>
      <c r="O726" s="500"/>
      <c r="P726" s="500"/>
      <c r="Q726" s="500"/>
      <c r="R726" s="500"/>
      <c r="S726" s="500"/>
      <c r="T726" s="500"/>
      <c r="U726" s="500"/>
      <c r="V726" s="500"/>
      <c r="W726" s="500"/>
      <c r="X726" s="500"/>
      <c r="Y726" s="500"/>
      <c r="Z726" s="500"/>
    </row>
    <row r="727" spans="1:26" ht="15.75">
      <c r="A727" s="500"/>
      <c r="B727" s="500"/>
      <c r="C727" s="500"/>
      <c r="D727" s="500"/>
      <c r="E727" s="500"/>
      <c r="F727" s="500"/>
      <c r="G727" s="500"/>
      <c r="H727" s="500"/>
      <c r="I727" s="500"/>
      <c r="J727" s="500"/>
      <c r="K727" s="500"/>
      <c r="L727" s="500"/>
      <c r="M727" s="500"/>
      <c r="N727" s="500"/>
      <c r="O727" s="500"/>
      <c r="P727" s="500"/>
      <c r="Q727" s="500"/>
      <c r="R727" s="500"/>
      <c r="S727" s="500"/>
      <c r="T727" s="500"/>
      <c r="U727" s="500"/>
      <c r="V727" s="500"/>
      <c r="W727" s="500"/>
      <c r="X727" s="500"/>
      <c r="Y727" s="500"/>
      <c r="Z727" s="500"/>
    </row>
    <row r="728" spans="1:26" ht="15.75">
      <c r="A728" s="500"/>
      <c r="B728" s="500"/>
      <c r="C728" s="500"/>
      <c r="D728" s="500"/>
      <c r="E728" s="500"/>
      <c r="F728" s="500"/>
      <c r="G728" s="500"/>
      <c r="H728" s="500"/>
      <c r="I728" s="500"/>
      <c r="J728" s="500"/>
      <c r="K728" s="500"/>
      <c r="L728" s="500"/>
      <c r="M728" s="500"/>
      <c r="N728" s="500"/>
      <c r="O728" s="500"/>
      <c r="P728" s="500"/>
      <c r="Q728" s="500"/>
      <c r="R728" s="500"/>
      <c r="S728" s="500"/>
      <c r="T728" s="500"/>
      <c r="U728" s="500"/>
      <c r="V728" s="500"/>
      <c r="W728" s="500"/>
      <c r="X728" s="500"/>
      <c r="Y728" s="500"/>
      <c r="Z728" s="500"/>
    </row>
    <row r="729" spans="1:26" ht="15.75">
      <c r="A729" s="500"/>
      <c r="B729" s="500"/>
      <c r="C729" s="500"/>
      <c r="D729" s="500"/>
      <c r="E729" s="500"/>
      <c r="F729" s="500"/>
      <c r="G729" s="500"/>
      <c r="H729" s="500"/>
      <c r="I729" s="500"/>
      <c r="J729" s="500"/>
      <c r="K729" s="500"/>
      <c r="L729" s="500"/>
      <c r="M729" s="500"/>
      <c r="N729" s="500"/>
      <c r="O729" s="500"/>
      <c r="P729" s="500"/>
      <c r="Q729" s="500"/>
      <c r="R729" s="500"/>
      <c r="S729" s="500"/>
      <c r="T729" s="500"/>
      <c r="U729" s="500"/>
      <c r="V729" s="500"/>
      <c r="W729" s="500"/>
      <c r="X729" s="500"/>
      <c r="Y729" s="500"/>
      <c r="Z729" s="500"/>
    </row>
    <row r="730" spans="1:26" ht="15.75">
      <c r="A730" s="500"/>
      <c r="B730" s="500"/>
      <c r="C730" s="500"/>
      <c r="D730" s="500"/>
      <c r="E730" s="500"/>
      <c r="F730" s="500"/>
      <c r="G730" s="500"/>
      <c r="H730" s="500"/>
      <c r="I730" s="500"/>
      <c r="J730" s="500"/>
      <c r="K730" s="500"/>
      <c r="L730" s="500"/>
      <c r="M730" s="500"/>
      <c r="N730" s="500"/>
      <c r="O730" s="500"/>
      <c r="P730" s="500"/>
      <c r="Q730" s="500"/>
      <c r="R730" s="500"/>
      <c r="S730" s="500"/>
      <c r="T730" s="500"/>
      <c r="U730" s="500"/>
      <c r="V730" s="500"/>
      <c r="W730" s="500"/>
      <c r="X730" s="500"/>
      <c r="Y730" s="500"/>
      <c r="Z730" s="500"/>
    </row>
    <row r="731" spans="1:26" ht="15.75">
      <c r="A731" s="500"/>
      <c r="B731" s="500"/>
      <c r="C731" s="500"/>
      <c r="D731" s="500"/>
      <c r="E731" s="500"/>
      <c r="F731" s="500"/>
      <c r="G731" s="500"/>
      <c r="H731" s="500"/>
      <c r="I731" s="500"/>
      <c r="J731" s="500"/>
      <c r="K731" s="500"/>
      <c r="L731" s="500"/>
      <c r="M731" s="500"/>
      <c r="N731" s="500"/>
      <c r="O731" s="500"/>
      <c r="P731" s="500"/>
      <c r="Q731" s="500"/>
      <c r="R731" s="500"/>
      <c r="S731" s="500"/>
      <c r="T731" s="500"/>
      <c r="U731" s="500"/>
      <c r="V731" s="500"/>
      <c r="W731" s="500"/>
      <c r="X731" s="500"/>
      <c r="Y731" s="500"/>
      <c r="Z731" s="500"/>
    </row>
    <row r="732" spans="1:26" ht="15.75">
      <c r="A732" s="500"/>
      <c r="B732" s="500"/>
      <c r="C732" s="500"/>
      <c r="D732" s="500"/>
      <c r="E732" s="500"/>
      <c r="F732" s="500"/>
      <c r="G732" s="500"/>
      <c r="H732" s="500"/>
      <c r="I732" s="500"/>
      <c r="J732" s="500"/>
      <c r="K732" s="500"/>
      <c r="L732" s="500"/>
      <c r="M732" s="500"/>
      <c r="N732" s="500"/>
      <c r="O732" s="500"/>
      <c r="P732" s="500"/>
      <c r="Q732" s="500"/>
      <c r="R732" s="500"/>
      <c r="S732" s="500"/>
      <c r="T732" s="500"/>
      <c r="U732" s="500"/>
      <c r="V732" s="500"/>
      <c r="W732" s="500"/>
      <c r="X732" s="500"/>
      <c r="Y732" s="500"/>
      <c r="Z732" s="500"/>
    </row>
    <row r="733" spans="1:26" ht="15.75">
      <c r="A733" s="500"/>
      <c r="B733" s="500"/>
      <c r="C733" s="500"/>
      <c r="D733" s="500"/>
      <c r="E733" s="500"/>
      <c r="F733" s="500"/>
      <c r="G733" s="500"/>
      <c r="H733" s="500"/>
      <c r="I733" s="500"/>
      <c r="J733" s="500"/>
      <c r="K733" s="500"/>
      <c r="L733" s="500"/>
      <c r="M733" s="500"/>
      <c r="N733" s="500"/>
      <c r="O733" s="500"/>
      <c r="P733" s="500"/>
      <c r="Q733" s="500"/>
      <c r="R733" s="500"/>
      <c r="S733" s="500"/>
      <c r="T733" s="500"/>
      <c r="U733" s="500"/>
      <c r="V733" s="500"/>
      <c r="W733" s="500"/>
      <c r="X733" s="500"/>
      <c r="Y733" s="500"/>
      <c r="Z733" s="500"/>
    </row>
    <row r="734" spans="1:26" ht="15.75">
      <c r="A734" s="500"/>
      <c r="B734" s="500"/>
      <c r="C734" s="500"/>
      <c r="D734" s="500"/>
      <c r="E734" s="500"/>
      <c r="F734" s="500"/>
      <c r="G734" s="500"/>
      <c r="H734" s="500"/>
      <c r="I734" s="500"/>
      <c r="J734" s="500"/>
      <c r="K734" s="500"/>
      <c r="L734" s="500"/>
      <c r="M734" s="500"/>
      <c r="N734" s="500"/>
      <c r="O734" s="500"/>
      <c r="P734" s="500"/>
      <c r="Q734" s="500"/>
      <c r="R734" s="500"/>
      <c r="S734" s="500"/>
      <c r="T734" s="500"/>
      <c r="U734" s="500"/>
      <c r="V734" s="500"/>
      <c r="W734" s="500"/>
      <c r="X734" s="500"/>
      <c r="Y734" s="500"/>
      <c r="Z734" s="500"/>
    </row>
    <row r="735" spans="1:26" ht="15.75">
      <c r="A735" s="500"/>
      <c r="B735" s="500"/>
      <c r="C735" s="500"/>
      <c r="D735" s="500"/>
      <c r="E735" s="500"/>
      <c r="F735" s="500"/>
      <c r="G735" s="500"/>
      <c r="H735" s="500"/>
      <c r="I735" s="500"/>
      <c r="J735" s="500"/>
      <c r="K735" s="500"/>
      <c r="L735" s="500"/>
      <c r="M735" s="500"/>
      <c r="N735" s="500"/>
      <c r="O735" s="500"/>
      <c r="P735" s="500"/>
      <c r="Q735" s="500"/>
      <c r="R735" s="500"/>
      <c r="S735" s="500"/>
      <c r="T735" s="500"/>
      <c r="U735" s="500"/>
      <c r="V735" s="500"/>
      <c r="W735" s="500"/>
      <c r="X735" s="500"/>
      <c r="Y735" s="500"/>
      <c r="Z735" s="500"/>
    </row>
    <row r="736" spans="1:26" ht="15.75">
      <c r="A736" s="500"/>
      <c r="B736" s="500"/>
      <c r="C736" s="500"/>
      <c r="D736" s="500"/>
      <c r="E736" s="500"/>
      <c r="F736" s="500"/>
      <c r="G736" s="500"/>
      <c r="H736" s="500"/>
      <c r="I736" s="500"/>
      <c r="J736" s="500"/>
      <c r="K736" s="500"/>
      <c r="L736" s="500"/>
      <c r="M736" s="500"/>
      <c r="N736" s="500"/>
      <c r="O736" s="500"/>
      <c r="P736" s="500"/>
      <c r="Q736" s="500"/>
      <c r="R736" s="500"/>
      <c r="S736" s="500"/>
      <c r="T736" s="500"/>
      <c r="U736" s="500"/>
      <c r="V736" s="500"/>
      <c r="W736" s="500"/>
      <c r="X736" s="500"/>
      <c r="Y736" s="500"/>
      <c r="Z736" s="500"/>
    </row>
    <row r="737" spans="1:26" ht="15.75">
      <c r="A737" s="500"/>
      <c r="B737" s="500"/>
      <c r="C737" s="500"/>
      <c r="D737" s="500"/>
      <c r="E737" s="500"/>
      <c r="F737" s="500"/>
      <c r="G737" s="500"/>
      <c r="H737" s="500"/>
      <c r="I737" s="500"/>
      <c r="J737" s="500"/>
      <c r="K737" s="500"/>
      <c r="L737" s="500"/>
      <c r="M737" s="500"/>
      <c r="N737" s="500"/>
      <c r="O737" s="500"/>
      <c r="P737" s="500"/>
      <c r="Q737" s="500"/>
      <c r="R737" s="500"/>
      <c r="S737" s="500"/>
      <c r="T737" s="500"/>
      <c r="U737" s="500"/>
      <c r="V737" s="500"/>
      <c r="W737" s="500"/>
      <c r="X737" s="500"/>
      <c r="Y737" s="500"/>
      <c r="Z737" s="500"/>
    </row>
    <row r="738" spans="1:26" ht="15.75">
      <c r="A738" s="500"/>
      <c r="B738" s="500"/>
      <c r="C738" s="500"/>
      <c r="D738" s="500"/>
      <c r="E738" s="500"/>
      <c r="F738" s="500"/>
      <c r="G738" s="500"/>
      <c r="H738" s="500"/>
      <c r="I738" s="500"/>
      <c r="J738" s="500"/>
      <c r="K738" s="500"/>
      <c r="L738" s="500"/>
      <c r="M738" s="500"/>
      <c r="N738" s="500"/>
      <c r="O738" s="500"/>
      <c r="P738" s="500"/>
      <c r="Q738" s="500"/>
      <c r="R738" s="500"/>
      <c r="S738" s="500"/>
      <c r="T738" s="500"/>
      <c r="U738" s="500"/>
      <c r="V738" s="500"/>
      <c r="W738" s="500"/>
      <c r="X738" s="500"/>
      <c r="Y738" s="500"/>
      <c r="Z738" s="500"/>
    </row>
    <row r="739" spans="1:26" ht="15.75">
      <c r="A739" s="500"/>
      <c r="B739" s="500"/>
      <c r="C739" s="500"/>
      <c r="D739" s="500"/>
      <c r="E739" s="500"/>
      <c r="F739" s="500"/>
      <c r="G739" s="500"/>
      <c r="H739" s="500"/>
      <c r="I739" s="500"/>
      <c r="J739" s="500"/>
      <c r="K739" s="500"/>
      <c r="L739" s="500"/>
      <c r="M739" s="500"/>
      <c r="N739" s="500"/>
      <c r="O739" s="500"/>
      <c r="P739" s="500"/>
      <c r="Q739" s="500"/>
      <c r="R739" s="500"/>
      <c r="S739" s="500"/>
      <c r="T739" s="500"/>
      <c r="U739" s="500"/>
      <c r="V739" s="500"/>
      <c r="W739" s="500"/>
      <c r="X739" s="500"/>
      <c r="Y739" s="500"/>
      <c r="Z739" s="500"/>
    </row>
    <row r="740" spans="1:26" ht="15.75">
      <c r="A740" s="500"/>
      <c r="B740" s="500"/>
      <c r="C740" s="500"/>
      <c r="D740" s="500"/>
      <c r="E740" s="500"/>
      <c r="F740" s="500"/>
      <c r="G740" s="500"/>
      <c r="H740" s="500"/>
      <c r="I740" s="500"/>
      <c r="J740" s="500"/>
      <c r="K740" s="500"/>
      <c r="L740" s="500"/>
      <c r="M740" s="500"/>
      <c r="N740" s="500"/>
      <c r="O740" s="500"/>
      <c r="P740" s="500"/>
      <c r="Q740" s="500"/>
      <c r="R740" s="500"/>
      <c r="S740" s="500"/>
      <c r="T740" s="500"/>
      <c r="U740" s="500"/>
      <c r="V740" s="500"/>
      <c r="W740" s="500"/>
      <c r="X740" s="500"/>
      <c r="Y740" s="500"/>
      <c r="Z740" s="500"/>
    </row>
    <row r="741" spans="1:26" ht="15.75">
      <c r="A741" s="500"/>
      <c r="B741" s="500"/>
      <c r="C741" s="500"/>
      <c r="D741" s="500"/>
      <c r="E741" s="500"/>
      <c r="F741" s="500"/>
      <c r="G741" s="500"/>
      <c r="H741" s="500"/>
      <c r="I741" s="500"/>
      <c r="J741" s="500"/>
      <c r="K741" s="500"/>
      <c r="L741" s="500"/>
      <c r="M741" s="500"/>
      <c r="N741" s="500"/>
      <c r="O741" s="500"/>
      <c r="P741" s="500"/>
      <c r="Q741" s="500"/>
      <c r="R741" s="500"/>
      <c r="S741" s="500"/>
      <c r="T741" s="500"/>
      <c r="U741" s="500"/>
      <c r="V741" s="500"/>
      <c r="W741" s="500"/>
      <c r="X741" s="500"/>
      <c r="Y741" s="500"/>
      <c r="Z741" s="500"/>
    </row>
    <row r="742" spans="1:26" ht="15.75">
      <c r="A742" s="500"/>
      <c r="B742" s="500"/>
      <c r="C742" s="500"/>
      <c r="D742" s="500"/>
      <c r="E742" s="500"/>
      <c r="F742" s="500"/>
      <c r="G742" s="500"/>
      <c r="H742" s="500"/>
      <c r="I742" s="500"/>
      <c r="J742" s="500"/>
      <c r="K742" s="500"/>
      <c r="L742" s="500"/>
      <c r="M742" s="500"/>
      <c r="N742" s="500"/>
      <c r="O742" s="500"/>
      <c r="P742" s="500"/>
      <c r="Q742" s="500"/>
      <c r="R742" s="500"/>
      <c r="S742" s="500"/>
      <c r="T742" s="500"/>
      <c r="U742" s="500"/>
      <c r="V742" s="500"/>
      <c r="W742" s="500"/>
      <c r="X742" s="500"/>
      <c r="Y742" s="500"/>
      <c r="Z742" s="500"/>
    </row>
    <row r="743" spans="1:26" ht="15.75">
      <c r="A743" s="500"/>
      <c r="B743" s="500"/>
      <c r="C743" s="500"/>
      <c r="D743" s="500"/>
      <c r="E743" s="500"/>
      <c r="F743" s="500"/>
      <c r="G743" s="500"/>
      <c r="H743" s="500"/>
      <c r="I743" s="500"/>
      <c r="J743" s="500"/>
      <c r="K743" s="500"/>
      <c r="L743" s="500"/>
      <c r="M743" s="500"/>
      <c r="N743" s="500"/>
      <c r="O743" s="500"/>
      <c r="P743" s="500"/>
      <c r="Q743" s="500"/>
      <c r="R743" s="500"/>
      <c r="S743" s="500"/>
      <c r="T743" s="500"/>
      <c r="U743" s="500"/>
      <c r="V743" s="500"/>
      <c r="W743" s="500"/>
      <c r="X743" s="500"/>
      <c r="Y743" s="500"/>
      <c r="Z743" s="500"/>
    </row>
    <row r="744" spans="1:26" ht="15.75">
      <c r="A744" s="500"/>
      <c r="B744" s="500"/>
      <c r="C744" s="500"/>
      <c r="D744" s="500"/>
      <c r="E744" s="500"/>
      <c r="F744" s="500"/>
      <c r="G744" s="500"/>
      <c r="H744" s="500"/>
      <c r="I744" s="500"/>
      <c r="J744" s="500"/>
      <c r="K744" s="500"/>
      <c r="L744" s="500"/>
      <c r="M744" s="500"/>
      <c r="N744" s="500"/>
      <c r="O744" s="500"/>
      <c r="P744" s="500"/>
      <c r="Q744" s="500"/>
      <c r="R744" s="500"/>
      <c r="S744" s="500"/>
      <c r="T744" s="500"/>
      <c r="U744" s="500"/>
      <c r="V744" s="500"/>
      <c r="W744" s="500"/>
      <c r="X744" s="500"/>
      <c r="Y744" s="500"/>
      <c r="Z744" s="500"/>
    </row>
    <row r="745" spans="1:26" ht="15.75">
      <c r="A745" s="500"/>
      <c r="B745" s="500"/>
      <c r="C745" s="500"/>
      <c r="D745" s="500"/>
      <c r="E745" s="500"/>
      <c r="F745" s="500"/>
      <c r="G745" s="500"/>
      <c r="H745" s="500"/>
      <c r="I745" s="500"/>
      <c r="J745" s="500"/>
      <c r="K745" s="500"/>
      <c r="L745" s="500"/>
      <c r="M745" s="500"/>
      <c r="N745" s="500"/>
      <c r="O745" s="500"/>
      <c r="P745" s="500"/>
      <c r="Q745" s="500"/>
      <c r="R745" s="500"/>
      <c r="S745" s="500"/>
      <c r="T745" s="500"/>
      <c r="U745" s="500"/>
      <c r="V745" s="500"/>
      <c r="W745" s="500"/>
      <c r="X745" s="500"/>
      <c r="Y745" s="500"/>
      <c r="Z745" s="500"/>
    </row>
    <row r="746" spans="1:26" ht="15.75">
      <c r="A746" s="500"/>
      <c r="B746" s="500"/>
      <c r="C746" s="500"/>
      <c r="D746" s="500"/>
      <c r="E746" s="500"/>
      <c r="F746" s="500"/>
      <c r="G746" s="500"/>
      <c r="H746" s="500"/>
      <c r="I746" s="500"/>
      <c r="J746" s="500"/>
      <c r="K746" s="500"/>
      <c r="L746" s="500"/>
      <c r="M746" s="500"/>
      <c r="N746" s="500"/>
      <c r="O746" s="500"/>
      <c r="P746" s="500"/>
      <c r="Q746" s="500"/>
      <c r="R746" s="500"/>
      <c r="S746" s="500"/>
      <c r="T746" s="500"/>
      <c r="U746" s="500"/>
      <c r="V746" s="500"/>
      <c r="W746" s="500"/>
      <c r="X746" s="500"/>
      <c r="Y746" s="500"/>
      <c r="Z746" s="500"/>
    </row>
    <row r="747" spans="1:26" ht="15.75">
      <c r="A747" s="500"/>
      <c r="B747" s="500"/>
      <c r="C747" s="500"/>
      <c r="D747" s="500"/>
      <c r="E747" s="500"/>
      <c r="F747" s="500"/>
      <c r="G747" s="500"/>
      <c r="H747" s="500"/>
      <c r="I747" s="500"/>
      <c r="J747" s="500"/>
      <c r="K747" s="500"/>
      <c r="L747" s="500"/>
      <c r="M747" s="500"/>
      <c r="N747" s="500"/>
      <c r="O747" s="500"/>
      <c r="P747" s="500"/>
      <c r="Q747" s="500"/>
      <c r="R747" s="500"/>
      <c r="S747" s="500"/>
      <c r="T747" s="500"/>
      <c r="U747" s="500"/>
      <c r="V747" s="500"/>
      <c r="W747" s="500"/>
      <c r="X747" s="500"/>
      <c r="Y747" s="500"/>
      <c r="Z747" s="500"/>
    </row>
    <row r="748" spans="1:26" ht="15.75">
      <c r="A748" s="500"/>
      <c r="B748" s="500"/>
      <c r="C748" s="500"/>
      <c r="D748" s="500"/>
      <c r="E748" s="500"/>
      <c r="F748" s="500"/>
      <c r="G748" s="500"/>
      <c r="H748" s="500"/>
      <c r="I748" s="500"/>
      <c r="J748" s="500"/>
      <c r="K748" s="500"/>
      <c r="L748" s="500"/>
      <c r="M748" s="500"/>
      <c r="N748" s="500"/>
      <c r="O748" s="500"/>
      <c r="P748" s="500"/>
      <c r="Q748" s="500"/>
      <c r="R748" s="500"/>
      <c r="S748" s="500"/>
      <c r="T748" s="500"/>
      <c r="U748" s="500"/>
      <c r="V748" s="500"/>
      <c r="W748" s="500"/>
      <c r="X748" s="500"/>
      <c r="Y748" s="500"/>
      <c r="Z748" s="500"/>
    </row>
    <row r="749" spans="1:26" ht="15.75">
      <c r="A749" s="500"/>
      <c r="B749" s="500"/>
      <c r="C749" s="500"/>
      <c r="D749" s="500"/>
      <c r="E749" s="500"/>
      <c r="F749" s="500"/>
      <c r="G749" s="500"/>
      <c r="H749" s="500"/>
      <c r="I749" s="500"/>
      <c r="J749" s="500"/>
      <c r="K749" s="500"/>
      <c r="L749" s="500"/>
      <c r="M749" s="500"/>
      <c r="N749" s="500"/>
      <c r="O749" s="500"/>
      <c r="P749" s="500"/>
      <c r="Q749" s="500"/>
      <c r="R749" s="500"/>
      <c r="S749" s="500"/>
      <c r="T749" s="500"/>
      <c r="U749" s="500"/>
      <c r="V749" s="500"/>
      <c r="W749" s="500"/>
      <c r="X749" s="500"/>
      <c r="Y749" s="500"/>
      <c r="Z749" s="500"/>
    </row>
    <row r="750" spans="1:26" ht="15.75">
      <c r="A750" s="500"/>
      <c r="B750" s="500"/>
      <c r="C750" s="500"/>
      <c r="D750" s="500"/>
      <c r="E750" s="500"/>
      <c r="F750" s="500"/>
      <c r="G750" s="500"/>
      <c r="H750" s="500"/>
      <c r="I750" s="500"/>
      <c r="J750" s="500"/>
      <c r="K750" s="500"/>
      <c r="L750" s="500"/>
      <c r="M750" s="500"/>
      <c r="N750" s="500"/>
      <c r="O750" s="500"/>
      <c r="P750" s="500"/>
      <c r="Q750" s="500"/>
      <c r="R750" s="500"/>
      <c r="S750" s="500"/>
      <c r="T750" s="500"/>
      <c r="U750" s="500"/>
      <c r="V750" s="500"/>
      <c r="W750" s="500"/>
      <c r="X750" s="500"/>
      <c r="Y750" s="500"/>
      <c r="Z750" s="500"/>
    </row>
    <row r="751" spans="1:26" ht="15.75">
      <c r="A751" s="500"/>
      <c r="B751" s="500"/>
      <c r="C751" s="500"/>
      <c r="D751" s="500"/>
      <c r="E751" s="500"/>
      <c r="F751" s="500"/>
      <c r="G751" s="500"/>
      <c r="H751" s="500"/>
      <c r="I751" s="500"/>
      <c r="J751" s="500"/>
      <c r="K751" s="500"/>
      <c r="L751" s="500"/>
      <c r="M751" s="500"/>
      <c r="N751" s="500"/>
      <c r="O751" s="500"/>
      <c r="P751" s="500"/>
      <c r="Q751" s="500"/>
      <c r="R751" s="500"/>
      <c r="S751" s="500"/>
      <c r="T751" s="500"/>
      <c r="U751" s="500"/>
      <c r="V751" s="500"/>
      <c r="W751" s="500"/>
      <c r="X751" s="500"/>
      <c r="Y751" s="500"/>
      <c r="Z751" s="500"/>
    </row>
    <row r="752" spans="1:26" ht="15.75">
      <c r="A752" s="500"/>
      <c r="B752" s="500"/>
      <c r="C752" s="500"/>
      <c r="D752" s="500"/>
      <c r="E752" s="500"/>
      <c r="F752" s="500"/>
      <c r="G752" s="500"/>
      <c r="H752" s="500"/>
      <c r="I752" s="500"/>
      <c r="J752" s="500"/>
      <c r="K752" s="500"/>
      <c r="L752" s="500"/>
      <c r="M752" s="500"/>
      <c r="N752" s="500"/>
      <c r="O752" s="500"/>
      <c r="P752" s="500"/>
      <c r="Q752" s="500"/>
      <c r="R752" s="500"/>
      <c r="S752" s="500"/>
      <c r="T752" s="500"/>
      <c r="U752" s="500"/>
      <c r="V752" s="500"/>
      <c r="W752" s="500"/>
      <c r="X752" s="500"/>
      <c r="Y752" s="500"/>
      <c r="Z752" s="500"/>
    </row>
    <row r="753" spans="1:26" ht="15.75">
      <c r="A753" s="500"/>
      <c r="B753" s="500"/>
      <c r="C753" s="500"/>
      <c r="D753" s="500"/>
      <c r="E753" s="500"/>
      <c r="F753" s="500"/>
      <c r="G753" s="500"/>
      <c r="H753" s="500"/>
      <c r="I753" s="500"/>
      <c r="J753" s="500"/>
      <c r="K753" s="500"/>
      <c r="L753" s="500"/>
      <c r="M753" s="500"/>
      <c r="N753" s="500"/>
      <c r="O753" s="500"/>
      <c r="P753" s="500"/>
      <c r="Q753" s="500"/>
      <c r="R753" s="500"/>
      <c r="S753" s="500"/>
      <c r="T753" s="500"/>
      <c r="U753" s="500"/>
      <c r="V753" s="500"/>
      <c r="W753" s="500"/>
      <c r="X753" s="500"/>
      <c r="Y753" s="500"/>
      <c r="Z753" s="500"/>
    </row>
    <row r="754" spans="1:26" ht="15.75">
      <c r="A754" s="500"/>
      <c r="B754" s="500"/>
      <c r="C754" s="500"/>
      <c r="D754" s="500"/>
      <c r="E754" s="500"/>
      <c r="F754" s="500"/>
      <c r="G754" s="500"/>
      <c r="H754" s="500"/>
      <c r="I754" s="500"/>
      <c r="J754" s="500"/>
      <c r="K754" s="500"/>
      <c r="L754" s="500"/>
      <c r="M754" s="500"/>
      <c r="N754" s="500"/>
      <c r="O754" s="500"/>
      <c r="P754" s="500"/>
      <c r="Q754" s="500"/>
      <c r="R754" s="500"/>
      <c r="S754" s="500"/>
      <c r="T754" s="500"/>
      <c r="U754" s="500"/>
      <c r="V754" s="500"/>
      <c r="W754" s="500"/>
      <c r="X754" s="500"/>
      <c r="Y754" s="500"/>
      <c r="Z754" s="500"/>
    </row>
    <row r="755" spans="1:26" ht="15.75">
      <c r="A755" s="500"/>
      <c r="B755" s="500"/>
      <c r="C755" s="500"/>
      <c r="D755" s="500"/>
      <c r="E755" s="500"/>
      <c r="F755" s="500"/>
      <c r="G755" s="500"/>
      <c r="H755" s="500"/>
      <c r="I755" s="500"/>
      <c r="J755" s="500"/>
      <c r="K755" s="500"/>
      <c r="L755" s="500"/>
      <c r="M755" s="500"/>
      <c r="N755" s="500"/>
      <c r="O755" s="500"/>
      <c r="P755" s="500"/>
      <c r="Q755" s="500"/>
      <c r="R755" s="500"/>
      <c r="S755" s="500"/>
      <c r="T755" s="500"/>
      <c r="U755" s="500"/>
      <c r="V755" s="500"/>
      <c r="W755" s="500"/>
      <c r="X755" s="500"/>
      <c r="Y755" s="500"/>
      <c r="Z755" s="500"/>
    </row>
    <row r="756" spans="1:26" ht="15.75">
      <c r="A756" s="500"/>
      <c r="B756" s="500"/>
      <c r="C756" s="500"/>
      <c r="D756" s="500"/>
      <c r="E756" s="500"/>
      <c r="F756" s="500"/>
      <c r="G756" s="500"/>
      <c r="H756" s="500"/>
      <c r="I756" s="500"/>
      <c r="J756" s="500"/>
      <c r="K756" s="500"/>
      <c r="L756" s="500"/>
      <c r="M756" s="500"/>
      <c r="N756" s="500"/>
      <c r="O756" s="500"/>
      <c r="P756" s="500"/>
      <c r="Q756" s="500"/>
      <c r="R756" s="500"/>
      <c r="S756" s="500"/>
      <c r="T756" s="500"/>
      <c r="U756" s="500"/>
      <c r="V756" s="500"/>
      <c r="W756" s="500"/>
      <c r="X756" s="500"/>
      <c r="Y756" s="500"/>
      <c r="Z756" s="500"/>
    </row>
    <row r="757" spans="1:26" ht="15.75">
      <c r="A757" s="500"/>
      <c r="B757" s="500"/>
      <c r="C757" s="500"/>
      <c r="D757" s="500"/>
      <c r="E757" s="500"/>
      <c r="F757" s="500"/>
      <c r="G757" s="500"/>
      <c r="H757" s="500"/>
      <c r="I757" s="500"/>
      <c r="J757" s="500"/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  <c r="V757" s="500"/>
      <c r="W757" s="500"/>
      <c r="X757" s="500"/>
      <c r="Y757" s="500"/>
      <c r="Z757" s="500"/>
    </row>
    <row r="758" spans="1:26" ht="15.75">
      <c r="A758" s="500"/>
      <c r="B758" s="500"/>
      <c r="C758" s="500"/>
      <c r="D758" s="500"/>
      <c r="E758" s="500"/>
      <c r="F758" s="500"/>
      <c r="G758" s="500"/>
      <c r="H758" s="500"/>
      <c r="I758" s="500"/>
      <c r="J758" s="500"/>
      <c r="K758" s="500"/>
      <c r="L758" s="500"/>
      <c r="M758" s="500"/>
      <c r="N758" s="500"/>
      <c r="O758" s="500"/>
      <c r="P758" s="500"/>
      <c r="Q758" s="500"/>
      <c r="R758" s="500"/>
      <c r="S758" s="500"/>
      <c r="T758" s="500"/>
      <c r="U758" s="500"/>
      <c r="V758" s="500"/>
      <c r="W758" s="500"/>
      <c r="X758" s="500"/>
      <c r="Y758" s="500"/>
      <c r="Z758" s="500"/>
    </row>
    <row r="759" spans="1:26" ht="15.75">
      <c r="A759" s="500"/>
      <c r="B759" s="500"/>
      <c r="C759" s="500"/>
      <c r="D759" s="500"/>
      <c r="E759" s="500"/>
      <c r="F759" s="500"/>
      <c r="G759" s="500"/>
      <c r="H759" s="500"/>
      <c r="I759" s="500"/>
      <c r="J759" s="500"/>
      <c r="K759" s="500"/>
      <c r="L759" s="500"/>
      <c r="M759" s="500"/>
      <c r="N759" s="500"/>
      <c r="O759" s="500"/>
      <c r="P759" s="500"/>
      <c r="Q759" s="500"/>
      <c r="R759" s="500"/>
      <c r="S759" s="500"/>
      <c r="T759" s="500"/>
      <c r="U759" s="500"/>
      <c r="V759" s="500"/>
      <c r="W759" s="500"/>
      <c r="X759" s="500"/>
      <c r="Y759" s="500"/>
      <c r="Z759" s="500"/>
    </row>
    <row r="760" spans="1:26" ht="15.75">
      <c r="A760" s="500"/>
      <c r="B760" s="500"/>
      <c r="C760" s="500"/>
      <c r="D760" s="500"/>
      <c r="E760" s="500"/>
      <c r="F760" s="500"/>
      <c r="G760" s="500"/>
      <c r="H760" s="500"/>
      <c r="I760" s="500"/>
      <c r="J760" s="500"/>
      <c r="K760" s="500"/>
      <c r="L760" s="500"/>
      <c r="M760" s="500"/>
      <c r="N760" s="500"/>
      <c r="O760" s="500"/>
      <c r="P760" s="500"/>
      <c r="Q760" s="500"/>
      <c r="R760" s="500"/>
      <c r="S760" s="500"/>
      <c r="T760" s="500"/>
      <c r="U760" s="500"/>
      <c r="V760" s="500"/>
      <c r="W760" s="500"/>
      <c r="X760" s="500"/>
      <c r="Y760" s="500"/>
      <c r="Z760" s="500"/>
    </row>
    <row r="761" spans="1:26" ht="15.75">
      <c r="A761" s="500"/>
      <c r="B761" s="500"/>
      <c r="C761" s="500"/>
      <c r="D761" s="500"/>
      <c r="E761" s="500"/>
      <c r="F761" s="500"/>
      <c r="G761" s="500"/>
      <c r="H761" s="500"/>
      <c r="I761" s="500"/>
      <c r="J761" s="500"/>
      <c r="K761" s="500"/>
      <c r="L761" s="500"/>
      <c r="M761" s="500"/>
      <c r="N761" s="500"/>
      <c r="O761" s="500"/>
      <c r="P761" s="500"/>
      <c r="Q761" s="500"/>
      <c r="R761" s="500"/>
      <c r="S761" s="500"/>
      <c r="T761" s="500"/>
      <c r="U761" s="500"/>
      <c r="V761" s="500"/>
      <c r="W761" s="500"/>
      <c r="X761" s="500"/>
      <c r="Y761" s="500"/>
      <c r="Z761" s="500"/>
    </row>
    <row r="762" spans="1:26" ht="15.75">
      <c r="A762" s="500"/>
      <c r="B762" s="500"/>
      <c r="C762" s="500"/>
      <c r="D762" s="500"/>
      <c r="E762" s="500"/>
      <c r="F762" s="500"/>
      <c r="G762" s="500"/>
      <c r="H762" s="500"/>
      <c r="I762" s="500"/>
      <c r="J762" s="500"/>
      <c r="K762" s="500"/>
      <c r="L762" s="500"/>
      <c r="M762" s="500"/>
      <c r="N762" s="500"/>
      <c r="O762" s="500"/>
      <c r="P762" s="500"/>
      <c r="Q762" s="500"/>
      <c r="R762" s="500"/>
      <c r="S762" s="500"/>
      <c r="T762" s="500"/>
      <c r="U762" s="500"/>
      <c r="V762" s="500"/>
      <c r="W762" s="500"/>
      <c r="X762" s="500"/>
      <c r="Y762" s="500"/>
      <c r="Z762" s="500"/>
    </row>
    <row r="763" spans="1:26" ht="15.75">
      <c r="A763" s="500"/>
      <c r="B763" s="500"/>
      <c r="C763" s="500"/>
      <c r="D763" s="500"/>
      <c r="E763" s="500"/>
      <c r="F763" s="500"/>
      <c r="G763" s="500"/>
      <c r="H763" s="500"/>
      <c r="I763" s="500"/>
      <c r="J763" s="500"/>
      <c r="K763" s="500"/>
      <c r="L763" s="500"/>
      <c r="M763" s="500"/>
      <c r="N763" s="500"/>
      <c r="O763" s="500"/>
      <c r="P763" s="500"/>
      <c r="Q763" s="500"/>
      <c r="R763" s="500"/>
      <c r="S763" s="500"/>
      <c r="T763" s="500"/>
      <c r="U763" s="500"/>
      <c r="V763" s="500"/>
      <c r="W763" s="500"/>
      <c r="X763" s="500"/>
      <c r="Y763" s="500"/>
      <c r="Z763" s="500"/>
    </row>
    <row r="764" spans="1:26" ht="15.75">
      <c r="A764" s="500"/>
      <c r="B764" s="500"/>
      <c r="C764" s="500"/>
      <c r="D764" s="500"/>
      <c r="E764" s="500"/>
      <c r="F764" s="500"/>
      <c r="G764" s="500"/>
      <c r="H764" s="500"/>
      <c r="I764" s="500"/>
      <c r="J764" s="500"/>
      <c r="K764" s="500"/>
      <c r="L764" s="500"/>
      <c r="M764" s="500"/>
      <c r="N764" s="500"/>
      <c r="O764" s="500"/>
      <c r="P764" s="500"/>
      <c r="Q764" s="500"/>
      <c r="R764" s="500"/>
      <c r="S764" s="500"/>
      <c r="T764" s="500"/>
      <c r="U764" s="500"/>
      <c r="V764" s="500"/>
      <c r="W764" s="500"/>
      <c r="X764" s="500"/>
      <c r="Y764" s="500"/>
      <c r="Z764" s="500"/>
    </row>
    <row r="765" spans="1:26" ht="15.75">
      <c r="A765" s="500"/>
      <c r="B765" s="500"/>
      <c r="C765" s="500"/>
      <c r="D765" s="500"/>
      <c r="E765" s="500"/>
      <c r="F765" s="500"/>
      <c r="G765" s="500"/>
      <c r="H765" s="500"/>
      <c r="I765" s="500"/>
      <c r="J765" s="500"/>
      <c r="K765" s="500"/>
      <c r="L765" s="500"/>
      <c r="M765" s="500"/>
      <c r="N765" s="500"/>
      <c r="O765" s="500"/>
      <c r="P765" s="500"/>
      <c r="Q765" s="500"/>
      <c r="R765" s="500"/>
      <c r="S765" s="500"/>
      <c r="T765" s="500"/>
      <c r="U765" s="500"/>
      <c r="V765" s="500"/>
      <c r="W765" s="500"/>
      <c r="X765" s="500"/>
      <c r="Y765" s="500"/>
      <c r="Z765" s="500"/>
    </row>
    <row r="766" spans="1:26" ht="15.75">
      <c r="A766" s="500"/>
      <c r="B766" s="500"/>
      <c r="C766" s="500"/>
      <c r="D766" s="500"/>
      <c r="E766" s="500"/>
      <c r="F766" s="500"/>
      <c r="G766" s="500"/>
      <c r="H766" s="500"/>
      <c r="I766" s="500"/>
      <c r="J766" s="500"/>
      <c r="K766" s="500"/>
      <c r="L766" s="500"/>
      <c r="M766" s="500"/>
      <c r="N766" s="500"/>
      <c r="O766" s="500"/>
      <c r="P766" s="500"/>
      <c r="Q766" s="500"/>
      <c r="R766" s="500"/>
      <c r="S766" s="500"/>
      <c r="T766" s="500"/>
      <c r="U766" s="500"/>
      <c r="V766" s="500"/>
      <c r="W766" s="500"/>
      <c r="X766" s="500"/>
      <c r="Y766" s="500"/>
      <c r="Z766" s="500"/>
    </row>
    <row r="767" spans="1:26" ht="15.75">
      <c r="A767" s="500"/>
      <c r="B767" s="500"/>
      <c r="C767" s="500"/>
      <c r="D767" s="500"/>
      <c r="E767" s="500"/>
      <c r="F767" s="500"/>
      <c r="G767" s="500"/>
      <c r="H767" s="500"/>
      <c r="I767" s="500"/>
      <c r="J767" s="500"/>
      <c r="K767" s="500"/>
      <c r="L767" s="500"/>
      <c r="M767" s="500"/>
      <c r="N767" s="500"/>
      <c r="O767" s="500"/>
      <c r="P767" s="500"/>
      <c r="Q767" s="500"/>
      <c r="R767" s="500"/>
      <c r="S767" s="500"/>
      <c r="T767" s="500"/>
      <c r="U767" s="500"/>
      <c r="V767" s="500"/>
      <c r="W767" s="500"/>
      <c r="X767" s="500"/>
      <c r="Y767" s="500"/>
      <c r="Z767" s="500"/>
    </row>
    <row r="768" spans="1:26" ht="15.75">
      <c r="A768" s="500"/>
      <c r="B768" s="500"/>
      <c r="C768" s="500"/>
      <c r="D768" s="500"/>
      <c r="E768" s="500"/>
      <c r="F768" s="500"/>
      <c r="G768" s="500"/>
      <c r="H768" s="500"/>
      <c r="I768" s="500"/>
      <c r="J768" s="500"/>
      <c r="K768" s="500"/>
      <c r="L768" s="500"/>
      <c r="M768" s="500"/>
      <c r="N768" s="500"/>
      <c r="O768" s="500"/>
      <c r="P768" s="500"/>
      <c r="Q768" s="500"/>
      <c r="R768" s="500"/>
      <c r="S768" s="500"/>
      <c r="T768" s="500"/>
      <c r="U768" s="500"/>
      <c r="V768" s="500"/>
      <c r="W768" s="500"/>
      <c r="X768" s="500"/>
      <c r="Y768" s="500"/>
      <c r="Z768" s="500"/>
    </row>
    <row r="769" spans="1:26" ht="15.75">
      <c r="A769" s="500"/>
      <c r="B769" s="500"/>
      <c r="C769" s="500"/>
      <c r="D769" s="500"/>
      <c r="E769" s="500"/>
      <c r="F769" s="500"/>
      <c r="G769" s="500"/>
      <c r="H769" s="500"/>
      <c r="I769" s="500"/>
      <c r="J769" s="500"/>
      <c r="K769" s="500"/>
      <c r="L769" s="500"/>
      <c r="M769" s="500"/>
      <c r="N769" s="500"/>
      <c r="O769" s="500"/>
      <c r="P769" s="500"/>
      <c r="Q769" s="500"/>
      <c r="R769" s="500"/>
      <c r="S769" s="500"/>
      <c r="T769" s="500"/>
      <c r="U769" s="500"/>
      <c r="V769" s="500"/>
      <c r="W769" s="500"/>
      <c r="X769" s="500"/>
      <c r="Y769" s="500"/>
      <c r="Z769" s="500"/>
    </row>
    <row r="770" spans="1:26" ht="15.75">
      <c r="A770" s="500"/>
      <c r="B770" s="500"/>
      <c r="C770" s="500"/>
      <c r="D770" s="500"/>
      <c r="E770" s="500"/>
      <c r="F770" s="500"/>
      <c r="G770" s="500"/>
      <c r="H770" s="500"/>
      <c r="I770" s="500"/>
      <c r="J770" s="500"/>
      <c r="K770" s="500"/>
      <c r="L770" s="500"/>
      <c r="M770" s="500"/>
      <c r="N770" s="500"/>
      <c r="O770" s="500"/>
      <c r="P770" s="500"/>
      <c r="Q770" s="500"/>
      <c r="R770" s="500"/>
      <c r="S770" s="500"/>
      <c r="T770" s="500"/>
      <c r="U770" s="500"/>
      <c r="V770" s="500"/>
      <c r="W770" s="500"/>
      <c r="X770" s="500"/>
      <c r="Y770" s="500"/>
      <c r="Z770" s="500"/>
    </row>
    <row r="771" spans="1:26" ht="15.75">
      <c r="A771" s="500"/>
      <c r="B771" s="500"/>
      <c r="C771" s="500"/>
      <c r="D771" s="500"/>
      <c r="E771" s="500"/>
      <c r="F771" s="500"/>
      <c r="G771" s="500"/>
      <c r="H771" s="500"/>
      <c r="I771" s="500"/>
      <c r="J771" s="500"/>
      <c r="K771" s="500"/>
      <c r="L771" s="500"/>
      <c r="M771" s="500"/>
      <c r="N771" s="500"/>
      <c r="O771" s="500"/>
      <c r="P771" s="500"/>
      <c r="Q771" s="500"/>
      <c r="R771" s="500"/>
      <c r="S771" s="500"/>
      <c r="T771" s="500"/>
      <c r="U771" s="500"/>
      <c r="V771" s="500"/>
      <c r="W771" s="500"/>
      <c r="X771" s="500"/>
      <c r="Y771" s="500"/>
      <c r="Z771" s="500"/>
    </row>
    <row r="772" spans="1:26" ht="15.75">
      <c r="A772" s="500"/>
      <c r="B772" s="500"/>
      <c r="C772" s="500"/>
      <c r="D772" s="500"/>
      <c r="E772" s="500"/>
      <c r="F772" s="500"/>
      <c r="G772" s="500"/>
      <c r="H772" s="500"/>
      <c r="I772" s="500"/>
      <c r="J772" s="500"/>
      <c r="K772" s="500"/>
      <c r="L772" s="500"/>
      <c r="M772" s="500"/>
      <c r="N772" s="500"/>
      <c r="O772" s="500"/>
      <c r="P772" s="500"/>
      <c r="Q772" s="500"/>
      <c r="R772" s="500"/>
      <c r="S772" s="500"/>
      <c r="T772" s="500"/>
      <c r="U772" s="500"/>
      <c r="V772" s="500"/>
      <c r="W772" s="500"/>
      <c r="X772" s="500"/>
      <c r="Y772" s="500"/>
      <c r="Z772" s="500"/>
    </row>
    <row r="773" spans="1:26" ht="15.75">
      <c r="A773" s="500"/>
      <c r="B773" s="500"/>
      <c r="C773" s="500"/>
      <c r="D773" s="500"/>
      <c r="E773" s="500"/>
      <c r="F773" s="500"/>
      <c r="G773" s="500"/>
      <c r="H773" s="500"/>
      <c r="I773" s="500"/>
      <c r="J773" s="500"/>
      <c r="K773" s="500"/>
      <c r="L773" s="500"/>
      <c r="M773" s="500"/>
      <c r="N773" s="500"/>
      <c r="O773" s="500"/>
      <c r="P773" s="500"/>
      <c r="Q773" s="500"/>
      <c r="R773" s="500"/>
      <c r="S773" s="500"/>
      <c r="T773" s="500"/>
      <c r="U773" s="500"/>
      <c r="V773" s="500"/>
      <c r="W773" s="500"/>
      <c r="X773" s="500"/>
      <c r="Y773" s="500"/>
      <c r="Z773" s="500"/>
    </row>
    <row r="774" spans="1:26" ht="15.75">
      <c r="A774" s="500"/>
      <c r="B774" s="500"/>
      <c r="C774" s="500"/>
      <c r="D774" s="500"/>
      <c r="E774" s="500"/>
      <c r="F774" s="500"/>
      <c r="G774" s="500"/>
      <c r="H774" s="500"/>
      <c r="I774" s="500"/>
      <c r="J774" s="500"/>
      <c r="K774" s="500"/>
      <c r="L774" s="500"/>
      <c r="M774" s="500"/>
      <c r="N774" s="500"/>
      <c r="O774" s="500"/>
      <c r="P774" s="500"/>
      <c r="Q774" s="500"/>
      <c r="R774" s="500"/>
      <c r="S774" s="500"/>
      <c r="T774" s="500"/>
      <c r="U774" s="500"/>
      <c r="V774" s="500"/>
      <c r="W774" s="500"/>
      <c r="X774" s="500"/>
      <c r="Y774" s="500"/>
      <c r="Z774" s="500"/>
    </row>
    <row r="775" spans="1:26" ht="15.75">
      <c r="A775" s="500"/>
      <c r="B775" s="500"/>
      <c r="C775" s="500"/>
      <c r="D775" s="500"/>
      <c r="E775" s="500"/>
      <c r="F775" s="500"/>
      <c r="G775" s="500"/>
      <c r="H775" s="500"/>
      <c r="I775" s="500"/>
      <c r="J775" s="500"/>
      <c r="K775" s="500"/>
      <c r="L775" s="500"/>
      <c r="M775" s="500"/>
      <c r="N775" s="500"/>
      <c r="O775" s="500"/>
      <c r="P775" s="500"/>
      <c r="Q775" s="500"/>
      <c r="R775" s="500"/>
      <c r="S775" s="500"/>
      <c r="T775" s="500"/>
      <c r="U775" s="500"/>
      <c r="V775" s="500"/>
      <c r="W775" s="500"/>
      <c r="X775" s="500"/>
      <c r="Y775" s="500"/>
      <c r="Z775" s="500"/>
    </row>
    <row r="776" spans="1:26" ht="15.75">
      <c r="A776" s="500"/>
      <c r="B776" s="500"/>
      <c r="C776" s="500"/>
      <c r="D776" s="500"/>
      <c r="E776" s="500"/>
      <c r="F776" s="500"/>
      <c r="G776" s="500"/>
      <c r="H776" s="500"/>
      <c r="I776" s="500"/>
      <c r="J776" s="500"/>
      <c r="K776" s="500"/>
      <c r="L776" s="500"/>
      <c r="M776" s="500"/>
      <c r="N776" s="500"/>
      <c r="O776" s="500"/>
      <c r="P776" s="500"/>
      <c r="Q776" s="500"/>
      <c r="R776" s="500"/>
      <c r="S776" s="500"/>
      <c r="T776" s="500"/>
      <c r="U776" s="500"/>
      <c r="V776" s="500"/>
      <c r="W776" s="500"/>
      <c r="X776" s="500"/>
      <c r="Y776" s="500"/>
      <c r="Z776" s="500"/>
    </row>
    <row r="777" spans="1:26" ht="15.75">
      <c r="A777" s="500"/>
      <c r="B777" s="500"/>
      <c r="C777" s="500"/>
      <c r="D777" s="500"/>
      <c r="E777" s="500"/>
      <c r="F777" s="500"/>
      <c r="G777" s="500"/>
      <c r="H777" s="500"/>
      <c r="I777" s="500"/>
      <c r="J777" s="500"/>
      <c r="K777" s="500"/>
      <c r="L777" s="500"/>
      <c r="M777" s="500"/>
      <c r="N777" s="500"/>
      <c r="O777" s="500"/>
      <c r="P777" s="500"/>
      <c r="Q777" s="500"/>
      <c r="R777" s="500"/>
      <c r="S777" s="500"/>
      <c r="T777" s="500"/>
      <c r="U777" s="500"/>
      <c r="V777" s="500"/>
      <c r="W777" s="500"/>
      <c r="X777" s="500"/>
      <c r="Y777" s="500"/>
      <c r="Z777" s="500"/>
    </row>
    <row r="778" spans="1:26" ht="15.75">
      <c r="A778" s="500"/>
      <c r="B778" s="500"/>
      <c r="C778" s="500"/>
      <c r="D778" s="500"/>
      <c r="E778" s="500"/>
      <c r="F778" s="500"/>
      <c r="G778" s="500"/>
      <c r="H778" s="500"/>
      <c r="I778" s="500"/>
      <c r="J778" s="500"/>
      <c r="K778" s="500"/>
      <c r="L778" s="500"/>
      <c r="M778" s="500"/>
      <c r="N778" s="500"/>
      <c r="O778" s="500"/>
      <c r="P778" s="500"/>
      <c r="Q778" s="500"/>
      <c r="R778" s="500"/>
      <c r="S778" s="500"/>
      <c r="T778" s="500"/>
      <c r="U778" s="500"/>
      <c r="V778" s="500"/>
      <c r="W778" s="500"/>
      <c r="X778" s="500"/>
      <c r="Y778" s="500"/>
      <c r="Z778" s="500"/>
    </row>
    <row r="779" spans="1:26" ht="15.75">
      <c r="A779" s="500"/>
      <c r="B779" s="500"/>
      <c r="C779" s="500"/>
      <c r="D779" s="500"/>
      <c r="E779" s="500"/>
      <c r="F779" s="500"/>
      <c r="G779" s="500"/>
      <c r="H779" s="500"/>
      <c r="I779" s="500"/>
      <c r="J779" s="500"/>
      <c r="K779" s="500"/>
      <c r="L779" s="500"/>
      <c r="M779" s="500"/>
      <c r="N779" s="500"/>
      <c r="O779" s="500"/>
      <c r="P779" s="500"/>
      <c r="Q779" s="500"/>
      <c r="R779" s="500"/>
      <c r="S779" s="500"/>
      <c r="T779" s="500"/>
      <c r="U779" s="500"/>
      <c r="V779" s="500"/>
      <c r="W779" s="500"/>
      <c r="X779" s="500"/>
      <c r="Y779" s="500"/>
      <c r="Z779" s="500"/>
    </row>
    <row r="780" spans="1:26" ht="15.75">
      <c r="A780" s="500"/>
      <c r="B780" s="500"/>
      <c r="C780" s="500"/>
      <c r="D780" s="500"/>
      <c r="E780" s="500"/>
      <c r="F780" s="500"/>
      <c r="G780" s="500"/>
      <c r="H780" s="500"/>
      <c r="I780" s="500"/>
      <c r="J780" s="500"/>
      <c r="K780" s="500"/>
      <c r="L780" s="500"/>
      <c r="M780" s="500"/>
      <c r="N780" s="500"/>
      <c r="O780" s="500"/>
      <c r="P780" s="500"/>
      <c r="Q780" s="500"/>
      <c r="R780" s="500"/>
      <c r="S780" s="500"/>
      <c r="T780" s="500"/>
      <c r="U780" s="500"/>
      <c r="V780" s="500"/>
      <c r="W780" s="500"/>
      <c r="X780" s="500"/>
      <c r="Y780" s="500"/>
      <c r="Z780" s="500"/>
    </row>
    <row r="781" spans="1:26" ht="15.75">
      <c r="A781" s="500"/>
      <c r="B781" s="500"/>
      <c r="C781" s="500"/>
      <c r="D781" s="500"/>
      <c r="E781" s="500"/>
      <c r="F781" s="500"/>
      <c r="G781" s="500"/>
      <c r="H781" s="500"/>
      <c r="I781" s="500"/>
      <c r="J781" s="500"/>
      <c r="K781" s="500"/>
      <c r="L781" s="500"/>
      <c r="M781" s="500"/>
      <c r="N781" s="500"/>
      <c r="O781" s="500"/>
      <c r="P781" s="500"/>
      <c r="Q781" s="500"/>
      <c r="R781" s="500"/>
      <c r="S781" s="500"/>
      <c r="T781" s="500"/>
      <c r="U781" s="500"/>
      <c r="V781" s="500"/>
      <c r="W781" s="500"/>
      <c r="X781" s="500"/>
      <c r="Y781" s="500"/>
      <c r="Z781" s="500"/>
    </row>
    <row r="782" spans="1:26" ht="15.75">
      <c r="A782" s="500"/>
      <c r="B782" s="500"/>
      <c r="C782" s="500"/>
      <c r="D782" s="500"/>
      <c r="E782" s="500"/>
      <c r="F782" s="500"/>
      <c r="G782" s="500"/>
      <c r="H782" s="500"/>
      <c r="I782" s="500"/>
      <c r="J782" s="500"/>
      <c r="K782" s="500"/>
      <c r="L782" s="500"/>
      <c r="M782" s="500"/>
      <c r="N782" s="500"/>
      <c r="O782" s="500"/>
      <c r="P782" s="500"/>
      <c r="Q782" s="500"/>
      <c r="R782" s="500"/>
      <c r="S782" s="500"/>
      <c r="T782" s="500"/>
      <c r="U782" s="500"/>
      <c r="V782" s="500"/>
      <c r="W782" s="500"/>
      <c r="X782" s="500"/>
      <c r="Y782" s="500"/>
      <c r="Z782" s="500"/>
    </row>
    <row r="783" spans="1:26" ht="15.75">
      <c r="A783" s="500"/>
      <c r="B783" s="500"/>
      <c r="C783" s="500"/>
      <c r="D783" s="500"/>
      <c r="E783" s="500"/>
      <c r="F783" s="500"/>
      <c r="G783" s="500"/>
      <c r="H783" s="500"/>
      <c r="I783" s="500"/>
      <c r="J783" s="500"/>
      <c r="K783" s="500"/>
      <c r="L783" s="500"/>
      <c r="M783" s="500"/>
      <c r="N783" s="500"/>
      <c r="O783" s="500"/>
      <c r="P783" s="500"/>
      <c r="Q783" s="500"/>
      <c r="R783" s="500"/>
      <c r="S783" s="500"/>
      <c r="T783" s="500"/>
      <c r="U783" s="500"/>
      <c r="V783" s="500"/>
      <c r="W783" s="500"/>
      <c r="X783" s="500"/>
      <c r="Y783" s="500"/>
      <c r="Z783" s="500"/>
    </row>
    <row r="784" spans="1:26" ht="15.75">
      <c r="A784" s="500"/>
      <c r="B784" s="500"/>
      <c r="C784" s="500"/>
      <c r="D784" s="500"/>
      <c r="E784" s="500"/>
      <c r="F784" s="500"/>
      <c r="G784" s="500"/>
      <c r="H784" s="500"/>
      <c r="I784" s="500"/>
      <c r="J784" s="500"/>
      <c r="K784" s="500"/>
      <c r="L784" s="500"/>
      <c r="M784" s="500"/>
      <c r="N784" s="500"/>
      <c r="O784" s="500"/>
      <c r="P784" s="500"/>
      <c r="Q784" s="500"/>
      <c r="R784" s="500"/>
      <c r="S784" s="500"/>
      <c r="T784" s="500"/>
      <c r="U784" s="500"/>
      <c r="V784" s="500"/>
      <c r="W784" s="500"/>
      <c r="X784" s="500"/>
      <c r="Y784" s="500"/>
      <c r="Z784" s="500"/>
    </row>
    <row r="785" spans="1:26" ht="15.75">
      <c r="A785" s="500"/>
      <c r="B785" s="500"/>
      <c r="C785" s="500"/>
      <c r="D785" s="500"/>
      <c r="E785" s="500"/>
      <c r="F785" s="500"/>
      <c r="G785" s="500"/>
      <c r="H785" s="500"/>
      <c r="I785" s="500"/>
      <c r="J785" s="500"/>
      <c r="K785" s="500"/>
      <c r="L785" s="500"/>
      <c r="M785" s="500"/>
      <c r="N785" s="500"/>
      <c r="O785" s="500"/>
      <c r="P785" s="500"/>
      <c r="Q785" s="500"/>
      <c r="R785" s="500"/>
      <c r="S785" s="500"/>
      <c r="T785" s="500"/>
      <c r="U785" s="500"/>
      <c r="V785" s="500"/>
      <c r="W785" s="500"/>
      <c r="X785" s="500"/>
      <c r="Y785" s="500"/>
      <c r="Z785" s="500"/>
    </row>
    <row r="786" spans="1:26" ht="15.75">
      <c r="A786" s="500"/>
      <c r="B786" s="500"/>
      <c r="C786" s="500"/>
      <c r="D786" s="500"/>
      <c r="E786" s="500"/>
      <c r="F786" s="500"/>
      <c r="G786" s="500"/>
      <c r="H786" s="500"/>
      <c r="I786" s="500"/>
      <c r="J786" s="500"/>
      <c r="K786" s="500"/>
      <c r="L786" s="500"/>
      <c r="M786" s="500"/>
      <c r="N786" s="500"/>
      <c r="O786" s="500"/>
      <c r="P786" s="500"/>
      <c r="Q786" s="500"/>
      <c r="R786" s="500"/>
      <c r="S786" s="500"/>
      <c r="T786" s="500"/>
      <c r="U786" s="500"/>
      <c r="V786" s="500"/>
      <c r="W786" s="500"/>
      <c r="X786" s="500"/>
      <c r="Y786" s="500"/>
      <c r="Z786" s="500"/>
    </row>
    <row r="787" spans="1:26" ht="15.75">
      <c r="A787" s="500"/>
      <c r="B787" s="500"/>
      <c r="C787" s="500"/>
      <c r="D787" s="500"/>
      <c r="E787" s="500"/>
      <c r="F787" s="500"/>
      <c r="G787" s="500"/>
      <c r="H787" s="500"/>
      <c r="I787" s="500"/>
      <c r="J787" s="500"/>
      <c r="K787" s="500"/>
      <c r="L787" s="500"/>
      <c r="M787" s="500"/>
      <c r="N787" s="500"/>
      <c r="O787" s="500"/>
      <c r="P787" s="500"/>
      <c r="Q787" s="500"/>
      <c r="R787" s="500"/>
      <c r="S787" s="500"/>
      <c r="T787" s="500"/>
      <c r="U787" s="500"/>
      <c r="V787" s="500"/>
      <c r="W787" s="500"/>
      <c r="X787" s="500"/>
      <c r="Y787" s="500"/>
      <c r="Z787" s="500"/>
    </row>
    <row r="788" spans="1:26" ht="15.75">
      <c r="A788" s="500"/>
      <c r="B788" s="500"/>
      <c r="C788" s="500"/>
      <c r="D788" s="500"/>
      <c r="E788" s="500"/>
      <c r="F788" s="500"/>
      <c r="G788" s="500"/>
      <c r="H788" s="500"/>
      <c r="I788" s="500"/>
      <c r="J788" s="500"/>
      <c r="K788" s="500"/>
      <c r="L788" s="500"/>
      <c r="M788" s="500"/>
      <c r="N788" s="500"/>
      <c r="O788" s="500"/>
      <c r="P788" s="500"/>
      <c r="Q788" s="500"/>
      <c r="R788" s="500"/>
      <c r="S788" s="500"/>
      <c r="T788" s="500"/>
      <c r="U788" s="500"/>
      <c r="V788" s="500"/>
      <c r="W788" s="500"/>
      <c r="X788" s="500"/>
      <c r="Y788" s="500"/>
      <c r="Z788" s="500"/>
    </row>
    <row r="789" spans="1:26" ht="15.75">
      <c r="A789" s="500"/>
      <c r="B789" s="500"/>
      <c r="C789" s="500"/>
      <c r="D789" s="500"/>
      <c r="E789" s="500"/>
      <c r="F789" s="500"/>
      <c r="G789" s="500"/>
      <c r="H789" s="500"/>
      <c r="I789" s="500"/>
      <c r="J789" s="500"/>
      <c r="K789" s="500"/>
      <c r="L789" s="500"/>
      <c r="M789" s="500"/>
      <c r="N789" s="500"/>
      <c r="O789" s="500"/>
      <c r="P789" s="500"/>
      <c r="Q789" s="500"/>
      <c r="R789" s="500"/>
      <c r="S789" s="500"/>
      <c r="T789" s="500"/>
      <c r="U789" s="500"/>
      <c r="V789" s="500"/>
      <c r="W789" s="500"/>
      <c r="X789" s="500"/>
      <c r="Y789" s="500"/>
      <c r="Z789" s="500"/>
    </row>
    <row r="790" spans="1:26" ht="15.75">
      <c r="A790" s="500"/>
      <c r="B790" s="500"/>
      <c r="C790" s="500"/>
      <c r="D790" s="500"/>
      <c r="E790" s="500"/>
      <c r="F790" s="500"/>
      <c r="G790" s="500"/>
      <c r="H790" s="500"/>
      <c r="I790" s="500"/>
      <c r="J790" s="500"/>
      <c r="K790" s="500"/>
      <c r="L790" s="500"/>
      <c r="M790" s="500"/>
      <c r="N790" s="500"/>
      <c r="O790" s="500"/>
      <c r="P790" s="500"/>
      <c r="Q790" s="500"/>
      <c r="R790" s="500"/>
      <c r="S790" s="500"/>
      <c r="T790" s="500"/>
      <c r="U790" s="500"/>
      <c r="V790" s="500"/>
      <c r="W790" s="500"/>
      <c r="X790" s="500"/>
      <c r="Y790" s="500"/>
      <c r="Z790" s="500"/>
    </row>
    <row r="791" spans="1:26" ht="15.75">
      <c r="A791" s="500"/>
      <c r="B791" s="500"/>
      <c r="C791" s="500"/>
      <c r="D791" s="500"/>
      <c r="E791" s="500"/>
      <c r="F791" s="500"/>
      <c r="G791" s="500"/>
      <c r="H791" s="500"/>
      <c r="I791" s="500"/>
      <c r="J791" s="500"/>
      <c r="K791" s="500"/>
      <c r="L791" s="500"/>
      <c r="M791" s="500"/>
      <c r="N791" s="500"/>
      <c r="O791" s="500"/>
      <c r="P791" s="500"/>
      <c r="Q791" s="500"/>
      <c r="R791" s="500"/>
      <c r="S791" s="500"/>
      <c r="T791" s="500"/>
      <c r="U791" s="500"/>
      <c r="V791" s="500"/>
      <c r="W791" s="500"/>
      <c r="X791" s="500"/>
      <c r="Y791" s="500"/>
      <c r="Z791" s="500"/>
    </row>
    <row r="792" spans="1:26" ht="15.75">
      <c r="A792" s="500"/>
      <c r="B792" s="500"/>
      <c r="C792" s="500"/>
      <c r="D792" s="500"/>
      <c r="E792" s="500"/>
      <c r="F792" s="500"/>
      <c r="G792" s="500"/>
      <c r="H792" s="500"/>
      <c r="I792" s="500"/>
      <c r="J792" s="500"/>
      <c r="K792" s="500"/>
      <c r="L792" s="500"/>
      <c r="M792" s="500"/>
      <c r="N792" s="500"/>
      <c r="O792" s="500"/>
      <c r="P792" s="500"/>
      <c r="Q792" s="500"/>
      <c r="R792" s="500"/>
      <c r="S792" s="500"/>
      <c r="T792" s="500"/>
      <c r="U792" s="500"/>
      <c r="V792" s="500"/>
      <c r="W792" s="500"/>
      <c r="X792" s="500"/>
      <c r="Y792" s="500"/>
      <c r="Z792" s="500"/>
    </row>
    <row r="793" spans="1:26" ht="15.75">
      <c r="A793" s="500"/>
      <c r="B793" s="500"/>
      <c r="C793" s="500"/>
      <c r="D793" s="500"/>
      <c r="E793" s="500"/>
      <c r="F793" s="500"/>
      <c r="G793" s="500"/>
      <c r="H793" s="500"/>
      <c r="I793" s="500"/>
      <c r="J793" s="500"/>
      <c r="K793" s="500"/>
      <c r="L793" s="500"/>
      <c r="M793" s="500"/>
      <c r="N793" s="500"/>
      <c r="O793" s="500"/>
      <c r="P793" s="500"/>
      <c r="Q793" s="500"/>
      <c r="R793" s="500"/>
      <c r="S793" s="500"/>
      <c r="T793" s="500"/>
      <c r="U793" s="500"/>
      <c r="V793" s="500"/>
      <c r="W793" s="500"/>
      <c r="X793" s="500"/>
      <c r="Y793" s="500"/>
      <c r="Z793" s="500"/>
    </row>
    <row r="794" spans="1:26" ht="15.75">
      <c r="A794" s="500"/>
      <c r="B794" s="500"/>
      <c r="C794" s="500"/>
      <c r="D794" s="500"/>
      <c r="E794" s="500"/>
      <c r="F794" s="500"/>
      <c r="G794" s="500"/>
      <c r="H794" s="500"/>
      <c r="I794" s="500"/>
      <c r="J794" s="500"/>
      <c r="K794" s="500"/>
      <c r="L794" s="500"/>
      <c r="M794" s="500"/>
      <c r="N794" s="500"/>
      <c r="O794" s="500"/>
      <c r="P794" s="500"/>
      <c r="Q794" s="500"/>
      <c r="R794" s="500"/>
      <c r="S794" s="500"/>
      <c r="T794" s="500"/>
      <c r="U794" s="500"/>
      <c r="V794" s="500"/>
      <c r="W794" s="500"/>
      <c r="X794" s="500"/>
      <c r="Y794" s="500"/>
      <c r="Z794" s="500"/>
    </row>
    <row r="795" spans="1:26" ht="15.75">
      <c r="A795" s="500"/>
      <c r="B795" s="500"/>
      <c r="C795" s="500"/>
      <c r="D795" s="500"/>
      <c r="E795" s="500"/>
      <c r="F795" s="500"/>
      <c r="G795" s="500"/>
      <c r="H795" s="500"/>
      <c r="I795" s="500"/>
      <c r="J795" s="500"/>
      <c r="K795" s="500"/>
      <c r="L795" s="500"/>
      <c r="M795" s="500"/>
      <c r="N795" s="500"/>
      <c r="O795" s="500"/>
      <c r="P795" s="500"/>
      <c r="Q795" s="500"/>
      <c r="R795" s="500"/>
      <c r="S795" s="500"/>
      <c r="T795" s="500"/>
      <c r="U795" s="500"/>
      <c r="V795" s="500"/>
      <c r="W795" s="500"/>
      <c r="X795" s="500"/>
      <c r="Y795" s="500"/>
      <c r="Z795" s="500"/>
    </row>
    <row r="796" spans="1:26" ht="15.75">
      <c r="A796" s="500"/>
      <c r="B796" s="500"/>
      <c r="C796" s="500"/>
      <c r="D796" s="500"/>
      <c r="E796" s="500"/>
      <c r="F796" s="500"/>
      <c r="G796" s="500"/>
      <c r="H796" s="500"/>
      <c r="I796" s="500"/>
      <c r="J796" s="500"/>
      <c r="K796" s="500"/>
      <c r="L796" s="500"/>
      <c r="M796" s="500"/>
      <c r="N796" s="500"/>
      <c r="O796" s="500"/>
      <c r="P796" s="500"/>
      <c r="Q796" s="500"/>
      <c r="R796" s="500"/>
      <c r="S796" s="500"/>
      <c r="T796" s="500"/>
      <c r="U796" s="500"/>
      <c r="V796" s="500"/>
      <c r="W796" s="500"/>
      <c r="X796" s="500"/>
      <c r="Y796" s="500"/>
      <c r="Z796" s="500"/>
    </row>
    <row r="797" spans="1:26" ht="15.75">
      <c r="A797" s="500"/>
      <c r="B797" s="500"/>
      <c r="C797" s="500"/>
      <c r="D797" s="500"/>
      <c r="E797" s="500"/>
      <c r="F797" s="500"/>
      <c r="G797" s="500"/>
      <c r="H797" s="500"/>
      <c r="I797" s="500"/>
      <c r="J797" s="500"/>
      <c r="K797" s="500"/>
      <c r="L797" s="500"/>
      <c r="M797" s="500"/>
      <c r="N797" s="500"/>
      <c r="O797" s="500"/>
      <c r="P797" s="500"/>
      <c r="Q797" s="500"/>
      <c r="R797" s="500"/>
      <c r="S797" s="500"/>
      <c r="T797" s="500"/>
      <c r="U797" s="500"/>
      <c r="V797" s="500"/>
      <c r="W797" s="500"/>
      <c r="X797" s="500"/>
      <c r="Y797" s="500"/>
      <c r="Z797" s="500"/>
    </row>
    <row r="798" spans="1:26" ht="15.75">
      <c r="A798" s="500"/>
      <c r="B798" s="500"/>
      <c r="C798" s="500"/>
      <c r="D798" s="500"/>
      <c r="E798" s="500"/>
      <c r="F798" s="500"/>
      <c r="G798" s="500"/>
      <c r="H798" s="500"/>
      <c r="I798" s="500"/>
      <c r="J798" s="500"/>
      <c r="K798" s="500"/>
      <c r="L798" s="500"/>
      <c r="M798" s="500"/>
      <c r="N798" s="500"/>
      <c r="O798" s="500"/>
      <c r="P798" s="500"/>
      <c r="Q798" s="500"/>
      <c r="R798" s="500"/>
      <c r="S798" s="500"/>
      <c r="T798" s="500"/>
      <c r="U798" s="500"/>
      <c r="V798" s="500"/>
      <c r="W798" s="500"/>
      <c r="X798" s="500"/>
      <c r="Y798" s="500"/>
      <c r="Z798" s="500"/>
    </row>
    <row r="799" spans="1:26" ht="15.75">
      <c r="A799" s="500"/>
      <c r="B799" s="500"/>
      <c r="C799" s="500"/>
      <c r="D799" s="500"/>
      <c r="E799" s="500"/>
      <c r="F799" s="500"/>
      <c r="G799" s="500"/>
      <c r="H799" s="500"/>
      <c r="I799" s="500"/>
      <c r="J799" s="500"/>
      <c r="K799" s="500"/>
      <c r="L799" s="500"/>
      <c r="M799" s="500"/>
      <c r="N799" s="500"/>
      <c r="O799" s="500"/>
      <c r="P799" s="500"/>
      <c r="Q799" s="500"/>
      <c r="R799" s="500"/>
      <c r="S799" s="500"/>
      <c r="T799" s="500"/>
      <c r="U799" s="500"/>
      <c r="V799" s="500"/>
      <c r="W799" s="500"/>
      <c r="X799" s="500"/>
      <c r="Y799" s="500"/>
      <c r="Z799" s="500"/>
    </row>
    <row r="800" spans="1:26" ht="15.75">
      <c r="A800" s="500"/>
      <c r="B800" s="500"/>
      <c r="C800" s="500"/>
      <c r="D800" s="500"/>
      <c r="E800" s="500"/>
      <c r="F800" s="500"/>
      <c r="G800" s="500"/>
      <c r="H800" s="500"/>
      <c r="I800" s="500"/>
      <c r="J800" s="500"/>
      <c r="K800" s="500"/>
      <c r="L800" s="500"/>
      <c r="M800" s="500"/>
      <c r="N800" s="500"/>
      <c r="O800" s="500"/>
      <c r="P800" s="500"/>
      <c r="Q800" s="500"/>
      <c r="R800" s="500"/>
      <c r="S800" s="500"/>
      <c r="T800" s="500"/>
      <c r="U800" s="500"/>
      <c r="V800" s="500"/>
      <c r="W800" s="500"/>
      <c r="X800" s="500"/>
      <c r="Y800" s="500"/>
      <c r="Z800" s="500"/>
    </row>
    <row r="801" spans="1:26" ht="15.75">
      <c r="A801" s="500"/>
      <c r="B801" s="500"/>
      <c r="C801" s="500"/>
      <c r="D801" s="500"/>
      <c r="E801" s="500"/>
      <c r="F801" s="500"/>
      <c r="G801" s="500"/>
      <c r="H801" s="500"/>
      <c r="I801" s="500"/>
      <c r="J801" s="500"/>
      <c r="K801" s="500"/>
      <c r="L801" s="500"/>
      <c r="M801" s="500"/>
      <c r="N801" s="500"/>
      <c r="O801" s="500"/>
      <c r="P801" s="500"/>
      <c r="Q801" s="500"/>
      <c r="R801" s="500"/>
      <c r="S801" s="500"/>
      <c r="T801" s="500"/>
      <c r="U801" s="500"/>
      <c r="V801" s="500"/>
      <c r="W801" s="500"/>
      <c r="X801" s="500"/>
      <c r="Y801" s="500"/>
      <c r="Z801" s="500"/>
    </row>
    <row r="802" spans="1:26" ht="15.75">
      <c r="A802" s="500"/>
      <c r="B802" s="500"/>
      <c r="C802" s="500"/>
      <c r="D802" s="500"/>
      <c r="E802" s="500"/>
      <c r="F802" s="500"/>
      <c r="G802" s="500"/>
      <c r="H802" s="500"/>
      <c r="I802" s="500"/>
      <c r="J802" s="500"/>
      <c r="K802" s="500"/>
      <c r="L802" s="500"/>
      <c r="M802" s="500"/>
      <c r="N802" s="500"/>
      <c r="O802" s="500"/>
      <c r="P802" s="500"/>
      <c r="Q802" s="500"/>
      <c r="R802" s="500"/>
      <c r="S802" s="500"/>
      <c r="T802" s="500"/>
      <c r="U802" s="500"/>
      <c r="V802" s="500"/>
      <c r="W802" s="500"/>
      <c r="X802" s="500"/>
      <c r="Y802" s="500"/>
      <c r="Z802" s="500"/>
    </row>
    <row r="803" spans="1:26" ht="15.75">
      <c r="A803" s="500"/>
      <c r="B803" s="500"/>
      <c r="C803" s="500"/>
      <c r="D803" s="500"/>
      <c r="E803" s="500"/>
      <c r="F803" s="500"/>
      <c r="G803" s="500"/>
      <c r="H803" s="500"/>
      <c r="I803" s="500"/>
      <c r="J803" s="500"/>
      <c r="K803" s="500"/>
      <c r="L803" s="500"/>
      <c r="M803" s="500"/>
      <c r="N803" s="500"/>
      <c r="O803" s="500"/>
      <c r="P803" s="500"/>
      <c r="Q803" s="500"/>
      <c r="R803" s="500"/>
      <c r="S803" s="500"/>
      <c r="T803" s="500"/>
      <c r="U803" s="500"/>
      <c r="V803" s="500"/>
      <c r="W803" s="500"/>
      <c r="X803" s="500"/>
      <c r="Y803" s="500"/>
      <c r="Z803" s="500"/>
    </row>
    <row r="804" spans="1:26" ht="15.75">
      <c r="A804" s="500"/>
      <c r="B804" s="500"/>
      <c r="C804" s="500"/>
      <c r="D804" s="500"/>
      <c r="E804" s="500"/>
      <c r="F804" s="500"/>
      <c r="G804" s="500"/>
      <c r="H804" s="500"/>
      <c r="I804" s="500"/>
      <c r="J804" s="500"/>
      <c r="K804" s="500"/>
      <c r="L804" s="500"/>
      <c r="M804" s="500"/>
      <c r="N804" s="500"/>
      <c r="O804" s="500"/>
      <c r="P804" s="500"/>
      <c r="Q804" s="500"/>
      <c r="R804" s="500"/>
      <c r="S804" s="500"/>
      <c r="T804" s="500"/>
      <c r="U804" s="500"/>
      <c r="V804" s="500"/>
      <c r="W804" s="500"/>
      <c r="X804" s="500"/>
      <c r="Y804" s="500"/>
      <c r="Z804" s="500"/>
    </row>
    <row r="805" spans="1:26" ht="15.75">
      <c r="A805" s="500"/>
      <c r="B805" s="500"/>
      <c r="C805" s="500"/>
      <c r="D805" s="500"/>
      <c r="E805" s="500"/>
      <c r="F805" s="500"/>
      <c r="G805" s="500"/>
      <c r="H805" s="500"/>
      <c r="I805" s="500"/>
      <c r="J805" s="500"/>
      <c r="K805" s="500"/>
      <c r="L805" s="500"/>
      <c r="M805" s="500"/>
      <c r="N805" s="500"/>
      <c r="O805" s="500"/>
      <c r="P805" s="500"/>
      <c r="Q805" s="500"/>
      <c r="R805" s="500"/>
      <c r="S805" s="500"/>
      <c r="T805" s="500"/>
      <c r="U805" s="500"/>
      <c r="V805" s="500"/>
      <c r="W805" s="500"/>
      <c r="X805" s="500"/>
      <c r="Y805" s="500"/>
      <c r="Z805" s="500"/>
    </row>
    <row r="806" spans="1:26" ht="15.75">
      <c r="A806" s="500"/>
      <c r="B806" s="500"/>
      <c r="C806" s="500"/>
      <c r="D806" s="500"/>
      <c r="E806" s="500"/>
      <c r="F806" s="500"/>
      <c r="G806" s="500"/>
      <c r="H806" s="500"/>
      <c r="I806" s="500"/>
      <c r="J806" s="500"/>
      <c r="K806" s="500"/>
      <c r="L806" s="500"/>
      <c r="M806" s="500"/>
      <c r="N806" s="500"/>
      <c r="O806" s="500"/>
      <c r="P806" s="500"/>
      <c r="Q806" s="500"/>
      <c r="R806" s="500"/>
      <c r="S806" s="500"/>
      <c r="T806" s="500"/>
      <c r="U806" s="500"/>
      <c r="V806" s="500"/>
      <c r="W806" s="500"/>
      <c r="X806" s="500"/>
      <c r="Y806" s="500"/>
      <c r="Z806" s="500"/>
    </row>
    <row r="807" spans="1:26" ht="15.75">
      <c r="A807" s="500"/>
      <c r="B807" s="500"/>
      <c r="C807" s="500"/>
      <c r="D807" s="500"/>
      <c r="E807" s="500"/>
      <c r="F807" s="500"/>
      <c r="G807" s="500"/>
      <c r="H807" s="500"/>
      <c r="I807" s="500"/>
      <c r="J807" s="500"/>
      <c r="K807" s="500"/>
      <c r="L807" s="500"/>
      <c r="M807" s="500"/>
      <c r="N807" s="500"/>
      <c r="O807" s="500"/>
      <c r="P807" s="500"/>
      <c r="Q807" s="500"/>
      <c r="R807" s="500"/>
      <c r="S807" s="500"/>
      <c r="T807" s="500"/>
      <c r="U807" s="500"/>
      <c r="V807" s="500"/>
      <c r="W807" s="500"/>
      <c r="X807" s="500"/>
      <c r="Y807" s="500"/>
      <c r="Z807" s="500"/>
    </row>
    <row r="808" spans="1:26" ht="15.75">
      <c r="A808" s="500"/>
      <c r="B808" s="500"/>
      <c r="C808" s="500"/>
      <c r="D808" s="500"/>
      <c r="E808" s="500"/>
      <c r="F808" s="500"/>
      <c r="G808" s="500"/>
      <c r="H808" s="500"/>
      <c r="I808" s="500"/>
      <c r="J808" s="500"/>
      <c r="K808" s="500"/>
      <c r="L808" s="500"/>
      <c r="M808" s="500"/>
      <c r="N808" s="500"/>
      <c r="O808" s="500"/>
      <c r="P808" s="500"/>
      <c r="Q808" s="500"/>
      <c r="R808" s="500"/>
      <c r="S808" s="500"/>
      <c r="T808" s="500"/>
      <c r="U808" s="500"/>
      <c r="V808" s="500"/>
      <c r="W808" s="500"/>
      <c r="X808" s="500"/>
      <c r="Y808" s="500"/>
      <c r="Z808" s="500"/>
    </row>
    <row r="809" spans="1:26" ht="15.75">
      <c r="A809" s="500"/>
      <c r="B809" s="500"/>
      <c r="C809" s="500"/>
      <c r="D809" s="500"/>
      <c r="E809" s="500"/>
      <c r="F809" s="500"/>
      <c r="G809" s="500"/>
      <c r="H809" s="500"/>
      <c r="I809" s="500"/>
      <c r="J809" s="500"/>
      <c r="K809" s="500"/>
      <c r="L809" s="500"/>
      <c r="M809" s="500"/>
      <c r="N809" s="500"/>
      <c r="O809" s="500"/>
      <c r="P809" s="500"/>
      <c r="Q809" s="500"/>
      <c r="R809" s="500"/>
      <c r="S809" s="500"/>
      <c r="T809" s="500"/>
      <c r="U809" s="500"/>
      <c r="V809" s="500"/>
      <c r="W809" s="500"/>
      <c r="X809" s="500"/>
      <c r="Y809" s="500"/>
      <c r="Z809" s="500"/>
    </row>
    <row r="810" spans="1:26" ht="15.75">
      <c r="A810" s="500"/>
      <c r="B810" s="500"/>
      <c r="C810" s="500"/>
      <c r="D810" s="500"/>
      <c r="E810" s="500"/>
      <c r="F810" s="500"/>
      <c r="G810" s="500"/>
      <c r="H810" s="500"/>
      <c r="I810" s="500"/>
      <c r="J810" s="500"/>
      <c r="K810" s="500"/>
      <c r="L810" s="500"/>
      <c r="M810" s="500"/>
      <c r="N810" s="500"/>
      <c r="O810" s="500"/>
      <c r="P810" s="500"/>
      <c r="Q810" s="500"/>
      <c r="R810" s="500"/>
      <c r="S810" s="500"/>
      <c r="T810" s="500"/>
      <c r="U810" s="500"/>
      <c r="V810" s="500"/>
      <c r="W810" s="500"/>
      <c r="X810" s="500"/>
      <c r="Y810" s="500"/>
      <c r="Z810" s="500"/>
    </row>
    <row r="811" spans="1:26" ht="15.75">
      <c r="A811" s="500"/>
      <c r="B811" s="500"/>
      <c r="C811" s="500"/>
      <c r="D811" s="500"/>
      <c r="E811" s="500"/>
      <c r="F811" s="500"/>
      <c r="G811" s="500"/>
      <c r="H811" s="500"/>
      <c r="I811" s="500"/>
      <c r="J811" s="500"/>
      <c r="K811" s="500"/>
      <c r="L811" s="500"/>
      <c r="M811" s="500"/>
      <c r="N811" s="500"/>
      <c r="O811" s="500"/>
      <c r="P811" s="500"/>
      <c r="Q811" s="500"/>
      <c r="R811" s="500"/>
      <c r="S811" s="500"/>
      <c r="T811" s="500"/>
      <c r="U811" s="500"/>
      <c r="V811" s="500"/>
      <c r="W811" s="500"/>
      <c r="X811" s="500"/>
      <c r="Y811" s="500"/>
      <c r="Z811" s="500"/>
    </row>
    <row r="812" spans="1:26" ht="15.75">
      <c r="A812" s="500"/>
      <c r="B812" s="500"/>
      <c r="C812" s="500"/>
      <c r="D812" s="500"/>
      <c r="E812" s="500"/>
      <c r="F812" s="500"/>
      <c r="G812" s="500"/>
      <c r="H812" s="500"/>
      <c r="I812" s="500"/>
      <c r="J812" s="500"/>
      <c r="K812" s="500"/>
      <c r="L812" s="500"/>
      <c r="M812" s="500"/>
      <c r="N812" s="500"/>
      <c r="O812" s="500"/>
      <c r="P812" s="500"/>
      <c r="Q812" s="500"/>
      <c r="R812" s="500"/>
      <c r="S812" s="500"/>
      <c r="T812" s="500"/>
      <c r="U812" s="500"/>
      <c r="V812" s="500"/>
      <c r="W812" s="500"/>
      <c r="X812" s="500"/>
      <c r="Y812" s="500"/>
      <c r="Z812" s="500"/>
    </row>
    <row r="813" spans="1:26" ht="15.75">
      <c r="A813" s="500"/>
      <c r="B813" s="500"/>
      <c r="C813" s="500"/>
      <c r="D813" s="500"/>
      <c r="E813" s="500"/>
      <c r="F813" s="500"/>
      <c r="G813" s="500"/>
      <c r="H813" s="500"/>
      <c r="I813" s="500"/>
      <c r="J813" s="500"/>
      <c r="K813" s="500"/>
      <c r="L813" s="500"/>
      <c r="M813" s="500"/>
      <c r="N813" s="500"/>
      <c r="O813" s="500"/>
      <c r="P813" s="500"/>
      <c r="Q813" s="500"/>
      <c r="R813" s="500"/>
      <c r="S813" s="500"/>
      <c r="T813" s="500"/>
      <c r="U813" s="500"/>
      <c r="V813" s="500"/>
      <c r="W813" s="500"/>
      <c r="X813" s="500"/>
      <c r="Y813" s="500"/>
      <c r="Z813" s="500"/>
    </row>
    <row r="814" spans="1:26" ht="15.75">
      <c r="A814" s="500"/>
      <c r="B814" s="500"/>
      <c r="C814" s="500"/>
      <c r="D814" s="500"/>
      <c r="E814" s="500"/>
      <c r="F814" s="500"/>
      <c r="G814" s="500"/>
      <c r="H814" s="500"/>
      <c r="I814" s="500"/>
      <c r="J814" s="500"/>
      <c r="K814" s="500"/>
      <c r="L814" s="500"/>
      <c r="M814" s="500"/>
      <c r="N814" s="500"/>
      <c r="O814" s="500"/>
      <c r="P814" s="500"/>
      <c r="Q814" s="500"/>
      <c r="R814" s="500"/>
      <c r="S814" s="500"/>
      <c r="T814" s="500"/>
      <c r="U814" s="500"/>
      <c r="V814" s="500"/>
      <c r="W814" s="500"/>
      <c r="X814" s="500"/>
      <c r="Y814" s="500"/>
      <c r="Z814" s="500"/>
    </row>
    <row r="815" spans="1:26" ht="15.75">
      <c r="A815" s="500"/>
      <c r="B815" s="500"/>
      <c r="C815" s="500"/>
      <c r="D815" s="500"/>
      <c r="E815" s="500"/>
      <c r="F815" s="500"/>
      <c r="G815" s="500"/>
      <c r="H815" s="500"/>
      <c r="I815" s="500"/>
      <c r="J815" s="500"/>
      <c r="K815" s="500"/>
      <c r="L815" s="500"/>
      <c r="M815" s="500"/>
      <c r="N815" s="500"/>
      <c r="O815" s="500"/>
      <c r="P815" s="500"/>
      <c r="Q815" s="500"/>
      <c r="R815" s="500"/>
      <c r="S815" s="500"/>
      <c r="T815" s="500"/>
      <c r="U815" s="500"/>
      <c r="V815" s="500"/>
      <c r="W815" s="500"/>
      <c r="X815" s="500"/>
      <c r="Y815" s="500"/>
      <c r="Z815" s="500"/>
    </row>
    <row r="816" spans="1:26" ht="15.75">
      <c r="A816" s="500"/>
      <c r="B816" s="500"/>
      <c r="C816" s="500"/>
      <c r="D816" s="500"/>
      <c r="E816" s="500"/>
      <c r="F816" s="500"/>
      <c r="G816" s="500"/>
      <c r="H816" s="500"/>
      <c r="I816" s="500"/>
      <c r="J816" s="500"/>
      <c r="K816" s="500"/>
      <c r="L816" s="500"/>
      <c r="M816" s="500"/>
      <c r="N816" s="500"/>
      <c r="O816" s="500"/>
      <c r="P816" s="500"/>
      <c r="Q816" s="500"/>
      <c r="R816" s="500"/>
      <c r="S816" s="500"/>
      <c r="T816" s="500"/>
      <c r="U816" s="500"/>
      <c r="V816" s="500"/>
      <c r="W816" s="500"/>
      <c r="X816" s="500"/>
      <c r="Y816" s="500"/>
      <c r="Z816" s="500"/>
    </row>
    <row r="817" spans="1:26" ht="15.75">
      <c r="A817" s="500"/>
      <c r="B817" s="500"/>
      <c r="C817" s="500"/>
      <c r="D817" s="500"/>
      <c r="E817" s="500"/>
      <c r="F817" s="500"/>
      <c r="G817" s="500"/>
      <c r="H817" s="500"/>
      <c r="I817" s="500"/>
      <c r="J817" s="500"/>
      <c r="K817" s="500"/>
      <c r="L817" s="500"/>
      <c r="M817" s="500"/>
      <c r="N817" s="500"/>
      <c r="O817" s="500"/>
      <c r="P817" s="500"/>
      <c r="Q817" s="500"/>
      <c r="R817" s="500"/>
      <c r="S817" s="500"/>
      <c r="T817" s="500"/>
      <c r="U817" s="500"/>
      <c r="V817" s="500"/>
      <c r="W817" s="500"/>
      <c r="X817" s="500"/>
      <c r="Y817" s="500"/>
      <c r="Z817" s="500"/>
    </row>
    <row r="818" spans="1:26" ht="15.75">
      <c r="A818" s="500"/>
      <c r="B818" s="500"/>
      <c r="C818" s="500"/>
      <c r="D818" s="500"/>
      <c r="E818" s="500"/>
      <c r="F818" s="500"/>
      <c r="G818" s="500"/>
      <c r="H818" s="500"/>
      <c r="I818" s="500"/>
      <c r="J818" s="500"/>
      <c r="K818" s="500"/>
      <c r="L818" s="500"/>
      <c r="M818" s="500"/>
      <c r="N818" s="500"/>
      <c r="O818" s="500"/>
      <c r="P818" s="500"/>
      <c r="Q818" s="500"/>
      <c r="R818" s="500"/>
      <c r="S818" s="500"/>
      <c r="T818" s="500"/>
      <c r="U818" s="500"/>
      <c r="V818" s="500"/>
      <c r="W818" s="500"/>
      <c r="X818" s="500"/>
      <c r="Y818" s="500"/>
      <c r="Z818" s="500"/>
    </row>
    <row r="819" spans="1:26" ht="15.75">
      <c r="A819" s="500"/>
      <c r="B819" s="500"/>
      <c r="C819" s="500"/>
      <c r="D819" s="500"/>
      <c r="E819" s="500"/>
      <c r="F819" s="500"/>
      <c r="G819" s="500"/>
      <c r="H819" s="500"/>
      <c r="I819" s="500"/>
      <c r="J819" s="500"/>
      <c r="K819" s="500"/>
      <c r="L819" s="500"/>
      <c r="M819" s="500"/>
      <c r="N819" s="500"/>
      <c r="O819" s="500"/>
      <c r="P819" s="500"/>
      <c r="Q819" s="500"/>
      <c r="R819" s="500"/>
      <c r="S819" s="500"/>
      <c r="T819" s="500"/>
      <c r="U819" s="500"/>
      <c r="V819" s="500"/>
      <c r="W819" s="500"/>
      <c r="X819" s="500"/>
      <c r="Y819" s="500"/>
      <c r="Z819" s="500"/>
    </row>
    <row r="820" spans="1:26" ht="15.75">
      <c r="A820" s="500"/>
      <c r="B820" s="500"/>
      <c r="C820" s="500"/>
      <c r="D820" s="500"/>
      <c r="E820" s="500"/>
      <c r="F820" s="500"/>
      <c r="G820" s="500"/>
      <c r="H820" s="500"/>
      <c r="I820" s="500"/>
      <c r="J820" s="500"/>
      <c r="K820" s="500"/>
      <c r="L820" s="500"/>
      <c r="M820" s="500"/>
      <c r="N820" s="500"/>
      <c r="O820" s="500"/>
      <c r="P820" s="500"/>
      <c r="Q820" s="500"/>
      <c r="R820" s="500"/>
      <c r="S820" s="500"/>
      <c r="T820" s="500"/>
      <c r="U820" s="500"/>
      <c r="V820" s="500"/>
      <c r="W820" s="500"/>
      <c r="X820" s="500"/>
      <c r="Y820" s="500"/>
      <c r="Z820" s="500"/>
    </row>
    <row r="821" spans="1:26" ht="15.75">
      <c r="A821" s="500"/>
      <c r="B821" s="500"/>
      <c r="C821" s="500"/>
      <c r="D821" s="500"/>
      <c r="E821" s="500"/>
      <c r="F821" s="500"/>
      <c r="G821" s="500"/>
      <c r="H821" s="500"/>
      <c r="I821" s="500"/>
      <c r="J821" s="500"/>
      <c r="K821" s="500"/>
      <c r="L821" s="500"/>
      <c r="M821" s="500"/>
      <c r="N821" s="500"/>
      <c r="O821" s="500"/>
      <c r="P821" s="500"/>
      <c r="Q821" s="500"/>
      <c r="R821" s="500"/>
      <c r="S821" s="500"/>
      <c r="T821" s="500"/>
      <c r="U821" s="500"/>
      <c r="V821" s="500"/>
      <c r="W821" s="500"/>
      <c r="X821" s="500"/>
      <c r="Y821" s="500"/>
      <c r="Z821" s="500"/>
    </row>
    <row r="822" spans="1:26" ht="15.75">
      <c r="A822" s="500"/>
      <c r="B822" s="500"/>
      <c r="C822" s="500"/>
      <c r="D822" s="500"/>
      <c r="E822" s="500"/>
      <c r="F822" s="500"/>
      <c r="G822" s="500"/>
      <c r="H822" s="500"/>
      <c r="I822" s="500"/>
      <c r="J822" s="500"/>
      <c r="K822" s="500"/>
      <c r="L822" s="500"/>
      <c r="M822" s="500"/>
      <c r="N822" s="500"/>
      <c r="O822" s="500"/>
      <c r="P822" s="500"/>
      <c r="Q822" s="500"/>
      <c r="R822" s="500"/>
      <c r="S822" s="500"/>
      <c r="T822" s="500"/>
      <c r="U822" s="500"/>
      <c r="V822" s="500"/>
      <c r="W822" s="500"/>
      <c r="X822" s="500"/>
      <c r="Y822" s="500"/>
      <c r="Z822" s="500"/>
    </row>
    <row r="823" spans="1:26" ht="15.75">
      <c r="A823" s="500"/>
      <c r="B823" s="500"/>
      <c r="C823" s="500"/>
      <c r="D823" s="500"/>
      <c r="E823" s="500"/>
      <c r="F823" s="500"/>
      <c r="G823" s="500"/>
      <c r="H823" s="500"/>
      <c r="I823" s="500"/>
      <c r="J823" s="500"/>
      <c r="K823" s="500"/>
      <c r="L823" s="500"/>
      <c r="M823" s="500"/>
      <c r="N823" s="500"/>
      <c r="O823" s="500"/>
      <c r="P823" s="500"/>
      <c r="Q823" s="500"/>
      <c r="R823" s="500"/>
      <c r="S823" s="500"/>
      <c r="T823" s="500"/>
      <c r="U823" s="500"/>
      <c r="V823" s="500"/>
      <c r="W823" s="500"/>
      <c r="X823" s="500"/>
      <c r="Y823" s="500"/>
      <c r="Z823" s="500"/>
    </row>
    <row r="824" spans="1:26" ht="15.75">
      <c r="A824" s="500"/>
      <c r="B824" s="500"/>
      <c r="C824" s="500"/>
      <c r="D824" s="500"/>
      <c r="E824" s="500"/>
      <c r="F824" s="500"/>
      <c r="G824" s="500"/>
      <c r="H824" s="500"/>
      <c r="I824" s="500"/>
      <c r="J824" s="500"/>
      <c r="K824" s="500"/>
      <c r="L824" s="500"/>
      <c r="M824" s="500"/>
      <c r="N824" s="500"/>
      <c r="O824" s="500"/>
      <c r="P824" s="500"/>
      <c r="Q824" s="500"/>
      <c r="R824" s="500"/>
      <c r="S824" s="500"/>
      <c r="T824" s="500"/>
      <c r="U824" s="500"/>
      <c r="V824" s="500"/>
      <c r="W824" s="500"/>
      <c r="X824" s="500"/>
      <c r="Y824" s="500"/>
      <c r="Z824" s="500"/>
    </row>
    <row r="825" spans="1:26" ht="15.75">
      <c r="A825" s="500"/>
      <c r="B825" s="500"/>
      <c r="C825" s="500"/>
      <c r="D825" s="500"/>
      <c r="E825" s="500"/>
      <c r="F825" s="500"/>
      <c r="G825" s="500"/>
      <c r="H825" s="500"/>
      <c r="I825" s="500"/>
      <c r="J825" s="500"/>
      <c r="K825" s="500"/>
      <c r="L825" s="500"/>
      <c r="M825" s="500"/>
      <c r="N825" s="500"/>
      <c r="O825" s="500"/>
      <c r="P825" s="500"/>
      <c r="Q825" s="500"/>
      <c r="R825" s="500"/>
      <c r="S825" s="500"/>
      <c r="T825" s="500"/>
      <c r="U825" s="500"/>
      <c r="V825" s="500"/>
      <c r="W825" s="500"/>
      <c r="X825" s="500"/>
      <c r="Y825" s="500"/>
      <c r="Z825" s="500"/>
    </row>
    <row r="826" spans="1:26" ht="15.75">
      <c r="A826" s="500"/>
      <c r="B826" s="500"/>
      <c r="C826" s="500"/>
      <c r="D826" s="500"/>
      <c r="E826" s="500"/>
      <c r="F826" s="500"/>
      <c r="G826" s="500"/>
      <c r="H826" s="500"/>
      <c r="I826" s="500"/>
      <c r="J826" s="500"/>
      <c r="K826" s="500"/>
      <c r="L826" s="500"/>
      <c r="M826" s="500"/>
      <c r="N826" s="500"/>
      <c r="O826" s="500"/>
      <c r="P826" s="500"/>
      <c r="Q826" s="500"/>
      <c r="R826" s="500"/>
      <c r="S826" s="500"/>
      <c r="T826" s="500"/>
      <c r="U826" s="500"/>
      <c r="V826" s="500"/>
      <c r="W826" s="500"/>
      <c r="X826" s="500"/>
      <c r="Y826" s="500"/>
      <c r="Z826" s="500"/>
    </row>
    <row r="827" spans="1:26" ht="15.75">
      <c r="A827" s="500"/>
      <c r="B827" s="500"/>
      <c r="C827" s="500"/>
      <c r="D827" s="500"/>
      <c r="E827" s="500"/>
      <c r="F827" s="500"/>
      <c r="G827" s="500"/>
      <c r="H827" s="500"/>
      <c r="I827" s="500"/>
      <c r="J827" s="500"/>
      <c r="K827" s="500"/>
      <c r="L827" s="500"/>
      <c r="M827" s="500"/>
      <c r="N827" s="500"/>
      <c r="O827" s="500"/>
      <c r="P827" s="500"/>
      <c r="Q827" s="500"/>
      <c r="R827" s="500"/>
      <c r="S827" s="500"/>
      <c r="T827" s="500"/>
      <c r="U827" s="500"/>
      <c r="V827" s="500"/>
      <c r="W827" s="500"/>
      <c r="X827" s="500"/>
      <c r="Y827" s="500"/>
      <c r="Z827" s="500"/>
    </row>
    <row r="828" spans="1:26" ht="15.75">
      <c r="A828" s="500"/>
      <c r="B828" s="500"/>
      <c r="C828" s="500"/>
      <c r="D828" s="500"/>
      <c r="E828" s="500"/>
      <c r="F828" s="500"/>
      <c r="G828" s="500"/>
      <c r="H828" s="500"/>
      <c r="I828" s="500"/>
      <c r="J828" s="500"/>
      <c r="K828" s="500"/>
      <c r="L828" s="500"/>
      <c r="M828" s="500"/>
      <c r="N828" s="500"/>
      <c r="O828" s="500"/>
      <c r="P828" s="500"/>
      <c r="Q828" s="500"/>
      <c r="R828" s="500"/>
      <c r="S828" s="500"/>
      <c r="T828" s="500"/>
      <c r="U828" s="500"/>
      <c r="V828" s="500"/>
      <c r="W828" s="500"/>
      <c r="X828" s="500"/>
      <c r="Y828" s="500"/>
      <c r="Z828" s="500"/>
    </row>
    <row r="829" spans="1:26" ht="15.75">
      <c r="A829" s="500"/>
      <c r="B829" s="500"/>
      <c r="C829" s="500"/>
      <c r="D829" s="500"/>
      <c r="E829" s="500"/>
      <c r="F829" s="500"/>
      <c r="G829" s="500"/>
      <c r="H829" s="500"/>
      <c r="I829" s="500"/>
      <c r="J829" s="500"/>
      <c r="K829" s="500"/>
      <c r="L829" s="500"/>
      <c r="M829" s="500"/>
      <c r="N829" s="500"/>
      <c r="O829" s="500"/>
      <c r="P829" s="500"/>
      <c r="Q829" s="500"/>
      <c r="R829" s="500"/>
      <c r="S829" s="500"/>
      <c r="T829" s="500"/>
      <c r="U829" s="500"/>
      <c r="V829" s="500"/>
      <c r="W829" s="500"/>
      <c r="X829" s="500"/>
      <c r="Y829" s="500"/>
      <c r="Z829" s="500"/>
    </row>
    <row r="830" spans="1:26" ht="15.75">
      <c r="A830" s="500"/>
      <c r="B830" s="500"/>
      <c r="C830" s="500"/>
      <c r="D830" s="500"/>
      <c r="E830" s="500"/>
      <c r="F830" s="500"/>
      <c r="G830" s="500"/>
      <c r="H830" s="500"/>
      <c r="I830" s="500"/>
      <c r="J830" s="500"/>
      <c r="K830" s="500"/>
      <c r="L830" s="500"/>
      <c r="M830" s="500"/>
      <c r="N830" s="500"/>
      <c r="O830" s="500"/>
      <c r="P830" s="500"/>
      <c r="Q830" s="500"/>
      <c r="R830" s="500"/>
      <c r="S830" s="500"/>
      <c r="T830" s="500"/>
      <c r="U830" s="500"/>
      <c r="V830" s="500"/>
      <c r="W830" s="500"/>
      <c r="X830" s="500"/>
      <c r="Y830" s="500"/>
      <c r="Z830" s="500"/>
    </row>
    <row r="831" spans="1:26" ht="15.75">
      <c r="A831" s="500"/>
      <c r="B831" s="500"/>
      <c r="C831" s="500"/>
      <c r="D831" s="500"/>
      <c r="E831" s="500"/>
      <c r="F831" s="500"/>
      <c r="G831" s="500"/>
      <c r="H831" s="500"/>
      <c r="I831" s="500"/>
      <c r="J831" s="500"/>
      <c r="K831" s="500"/>
      <c r="L831" s="500"/>
      <c r="M831" s="500"/>
      <c r="N831" s="500"/>
      <c r="O831" s="500"/>
      <c r="P831" s="500"/>
      <c r="Q831" s="500"/>
      <c r="R831" s="500"/>
      <c r="S831" s="500"/>
      <c r="T831" s="500"/>
      <c r="U831" s="500"/>
      <c r="V831" s="500"/>
      <c r="W831" s="500"/>
      <c r="X831" s="500"/>
      <c r="Y831" s="500"/>
      <c r="Z831" s="500"/>
    </row>
    <row r="832" spans="1:26" ht="15.75">
      <c r="A832" s="500"/>
      <c r="B832" s="500"/>
      <c r="C832" s="500"/>
      <c r="D832" s="500"/>
      <c r="E832" s="500"/>
      <c r="F832" s="500"/>
      <c r="G832" s="500"/>
      <c r="H832" s="500"/>
      <c r="I832" s="500"/>
      <c r="J832" s="500"/>
      <c r="K832" s="500"/>
      <c r="L832" s="500"/>
      <c r="M832" s="500"/>
      <c r="N832" s="500"/>
      <c r="O832" s="500"/>
      <c r="P832" s="500"/>
      <c r="Q832" s="500"/>
      <c r="R832" s="500"/>
      <c r="S832" s="500"/>
      <c r="T832" s="500"/>
      <c r="U832" s="500"/>
      <c r="V832" s="500"/>
      <c r="W832" s="500"/>
      <c r="X832" s="500"/>
      <c r="Y832" s="500"/>
      <c r="Z832" s="500"/>
    </row>
    <row r="833" spans="1:26" ht="15.75">
      <c r="A833" s="500"/>
      <c r="B833" s="500"/>
      <c r="C833" s="500"/>
      <c r="D833" s="500"/>
      <c r="E833" s="500"/>
      <c r="F833" s="500"/>
      <c r="G833" s="500"/>
      <c r="H833" s="500"/>
      <c r="I833" s="500"/>
      <c r="J833" s="500"/>
      <c r="K833" s="500"/>
      <c r="L833" s="500"/>
      <c r="M833" s="500"/>
      <c r="N833" s="500"/>
      <c r="O833" s="500"/>
      <c r="P833" s="500"/>
      <c r="Q833" s="500"/>
      <c r="R833" s="500"/>
      <c r="S833" s="500"/>
      <c r="T833" s="500"/>
      <c r="U833" s="500"/>
      <c r="V833" s="500"/>
      <c r="W833" s="500"/>
      <c r="X833" s="500"/>
      <c r="Y833" s="500"/>
      <c r="Z833" s="500"/>
    </row>
    <row r="834" spans="1:26" ht="15.75">
      <c r="A834" s="500"/>
      <c r="B834" s="500"/>
      <c r="C834" s="500"/>
      <c r="D834" s="500"/>
      <c r="E834" s="500"/>
      <c r="F834" s="500"/>
      <c r="G834" s="500"/>
      <c r="H834" s="500"/>
      <c r="I834" s="500"/>
      <c r="J834" s="500"/>
      <c r="K834" s="500"/>
      <c r="L834" s="500"/>
      <c r="M834" s="500"/>
      <c r="N834" s="500"/>
      <c r="O834" s="500"/>
      <c r="P834" s="500"/>
      <c r="Q834" s="500"/>
      <c r="R834" s="500"/>
      <c r="S834" s="500"/>
      <c r="T834" s="500"/>
      <c r="U834" s="500"/>
      <c r="V834" s="500"/>
      <c r="W834" s="500"/>
      <c r="X834" s="500"/>
      <c r="Y834" s="500"/>
      <c r="Z834" s="500"/>
    </row>
    <row r="835" spans="1:26" ht="15.75">
      <c r="A835" s="500"/>
      <c r="B835" s="500"/>
      <c r="C835" s="500"/>
      <c r="D835" s="500"/>
      <c r="E835" s="500"/>
      <c r="F835" s="500"/>
      <c r="G835" s="500"/>
      <c r="H835" s="500"/>
      <c r="I835" s="500"/>
      <c r="J835" s="500"/>
      <c r="K835" s="500"/>
      <c r="L835" s="500"/>
      <c r="M835" s="500"/>
      <c r="N835" s="500"/>
      <c r="O835" s="500"/>
      <c r="P835" s="500"/>
      <c r="Q835" s="500"/>
      <c r="R835" s="500"/>
      <c r="S835" s="500"/>
      <c r="T835" s="500"/>
      <c r="U835" s="500"/>
      <c r="V835" s="500"/>
      <c r="W835" s="500"/>
      <c r="X835" s="500"/>
      <c r="Y835" s="500"/>
      <c r="Z835" s="500"/>
    </row>
    <row r="836" spans="1:26" ht="15.75">
      <c r="A836" s="500"/>
      <c r="B836" s="500"/>
      <c r="C836" s="500"/>
      <c r="D836" s="500"/>
      <c r="E836" s="500"/>
      <c r="F836" s="500"/>
      <c r="G836" s="500"/>
      <c r="H836" s="500"/>
      <c r="I836" s="500"/>
      <c r="J836" s="500"/>
      <c r="K836" s="500"/>
      <c r="L836" s="500"/>
      <c r="M836" s="500"/>
      <c r="N836" s="500"/>
      <c r="O836" s="500"/>
      <c r="P836" s="500"/>
      <c r="Q836" s="500"/>
      <c r="R836" s="500"/>
      <c r="S836" s="500"/>
      <c r="T836" s="500"/>
      <c r="U836" s="500"/>
      <c r="V836" s="500"/>
      <c r="W836" s="500"/>
      <c r="X836" s="500"/>
      <c r="Y836" s="500"/>
      <c r="Z836" s="500"/>
    </row>
    <row r="837" spans="1:26" ht="15.75">
      <c r="A837" s="500"/>
      <c r="B837" s="500"/>
      <c r="C837" s="500"/>
      <c r="D837" s="500"/>
      <c r="E837" s="500"/>
      <c r="F837" s="500"/>
      <c r="G837" s="500"/>
      <c r="H837" s="500"/>
      <c r="I837" s="500"/>
      <c r="J837" s="500"/>
      <c r="K837" s="500"/>
      <c r="L837" s="500"/>
      <c r="M837" s="500"/>
      <c r="N837" s="500"/>
      <c r="O837" s="500"/>
      <c r="P837" s="500"/>
      <c r="Q837" s="500"/>
      <c r="R837" s="500"/>
      <c r="S837" s="500"/>
      <c r="T837" s="500"/>
      <c r="U837" s="500"/>
      <c r="V837" s="500"/>
      <c r="W837" s="500"/>
      <c r="X837" s="500"/>
      <c r="Y837" s="500"/>
      <c r="Z837" s="500"/>
    </row>
    <row r="838" spans="1:26" ht="15.75">
      <c r="A838" s="500"/>
      <c r="B838" s="500"/>
      <c r="C838" s="500"/>
      <c r="D838" s="500"/>
      <c r="E838" s="500"/>
      <c r="F838" s="500"/>
      <c r="G838" s="500"/>
      <c r="H838" s="500"/>
      <c r="I838" s="500"/>
      <c r="J838" s="500"/>
      <c r="K838" s="500"/>
      <c r="L838" s="500"/>
      <c r="M838" s="500"/>
      <c r="N838" s="500"/>
      <c r="O838" s="500"/>
      <c r="P838" s="500"/>
      <c r="Q838" s="500"/>
      <c r="R838" s="500"/>
      <c r="S838" s="500"/>
      <c r="T838" s="500"/>
      <c r="U838" s="500"/>
      <c r="V838" s="500"/>
      <c r="W838" s="500"/>
      <c r="X838" s="500"/>
      <c r="Y838" s="500"/>
      <c r="Z838" s="500"/>
    </row>
    <row r="839" spans="1:26" ht="15.75">
      <c r="A839" s="500"/>
      <c r="B839" s="500"/>
      <c r="C839" s="500"/>
      <c r="D839" s="500"/>
      <c r="E839" s="500"/>
      <c r="F839" s="500"/>
      <c r="G839" s="500"/>
      <c r="H839" s="500"/>
      <c r="I839" s="500"/>
      <c r="J839" s="500"/>
      <c r="K839" s="500"/>
      <c r="L839" s="500"/>
      <c r="M839" s="500"/>
      <c r="N839" s="500"/>
      <c r="O839" s="500"/>
      <c r="P839" s="500"/>
      <c r="Q839" s="500"/>
      <c r="R839" s="500"/>
      <c r="S839" s="500"/>
      <c r="T839" s="500"/>
      <c r="U839" s="500"/>
      <c r="V839" s="500"/>
      <c r="W839" s="500"/>
      <c r="X839" s="500"/>
      <c r="Y839" s="500"/>
      <c r="Z839" s="500"/>
    </row>
    <row r="840" spans="1:26" ht="15.75">
      <c r="A840" s="500"/>
      <c r="B840" s="500"/>
      <c r="C840" s="500"/>
      <c r="D840" s="500"/>
      <c r="E840" s="500"/>
      <c r="F840" s="500"/>
      <c r="G840" s="500"/>
      <c r="H840" s="500"/>
      <c r="I840" s="500"/>
      <c r="J840" s="500"/>
      <c r="K840" s="500"/>
      <c r="L840" s="500"/>
      <c r="M840" s="500"/>
      <c r="N840" s="500"/>
      <c r="O840" s="500"/>
      <c r="P840" s="500"/>
      <c r="Q840" s="500"/>
      <c r="R840" s="500"/>
      <c r="S840" s="500"/>
      <c r="T840" s="500"/>
      <c r="U840" s="500"/>
      <c r="V840" s="500"/>
      <c r="W840" s="500"/>
      <c r="X840" s="500"/>
      <c r="Y840" s="500"/>
      <c r="Z840" s="500"/>
    </row>
    <row r="841" spans="1:26" ht="15.75">
      <c r="A841" s="500"/>
      <c r="B841" s="500"/>
      <c r="C841" s="500"/>
      <c r="D841" s="500"/>
      <c r="E841" s="500"/>
      <c r="F841" s="500"/>
      <c r="G841" s="500"/>
      <c r="H841" s="500"/>
      <c r="I841" s="500"/>
      <c r="J841" s="500"/>
      <c r="K841" s="500"/>
      <c r="L841" s="500"/>
      <c r="M841" s="500"/>
      <c r="N841" s="500"/>
      <c r="O841" s="500"/>
      <c r="P841" s="500"/>
      <c r="Q841" s="500"/>
      <c r="R841" s="500"/>
      <c r="S841" s="500"/>
      <c r="T841" s="500"/>
      <c r="U841" s="500"/>
      <c r="V841" s="500"/>
      <c r="W841" s="500"/>
      <c r="X841" s="500"/>
      <c r="Y841" s="500"/>
      <c r="Z841" s="500"/>
    </row>
    <row r="842" spans="1:26" ht="15.75">
      <c r="A842" s="500"/>
      <c r="B842" s="500"/>
      <c r="C842" s="500"/>
      <c r="D842" s="500"/>
      <c r="E842" s="500"/>
      <c r="F842" s="500"/>
      <c r="G842" s="500"/>
      <c r="H842" s="500"/>
      <c r="I842" s="500"/>
      <c r="J842" s="500"/>
      <c r="K842" s="500"/>
      <c r="L842" s="500"/>
      <c r="M842" s="500"/>
      <c r="N842" s="500"/>
      <c r="O842" s="500"/>
      <c r="P842" s="500"/>
      <c r="Q842" s="500"/>
      <c r="R842" s="500"/>
      <c r="S842" s="500"/>
      <c r="T842" s="500"/>
      <c r="U842" s="500"/>
      <c r="V842" s="500"/>
      <c r="W842" s="500"/>
      <c r="X842" s="500"/>
      <c r="Y842" s="500"/>
      <c r="Z842" s="500"/>
    </row>
    <row r="843" spans="1:26" ht="15.75">
      <c r="A843" s="500"/>
      <c r="B843" s="500"/>
      <c r="C843" s="500"/>
      <c r="D843" s="500"/>
      <c r="E843" s="500"/>
      <c r="F843" s="500"/>
      <c r="G843" s="500"/>
      <c r="H843" s="500"/>
      <c r="I843" s="500"/>
      <c r="J843" s="500"/>
      <c r="K843" s="500"/>
      <c r="L843" s="500"/>
      <c r="M843" s="500"/>
      <c r="N843" s="500"/>
      <c r="O843" s="500"/>
      <c r="P843" s="500"/>
      <c r="Q843" s="500"/>
      <c r="R843" s="500"/>
      <c r="S843" s="500"/>
      <c r="T843" s="500"/>
      <c r="U843" s="500"/>
      <c r="V843" s="500"/>
      <c r="W843" s="500"/>
      <c r="X843" s="500"/>
      <c r="Y843" s="500"/>
      <c r="Z843" s="500"/>
    </row>
    <row r="844" spans="1:26" ht="15.75">
      <c r="A844" s="500"/>
      <c r="B844" s="500"/>
      <c r="C844" s="500"/>
      <c r="D844" s="500"/>
      <c r="E844" s="500"/>
      <c r="F844" s="500"/>
      <c r="G844" s="500"/>
      <c r="H844" s="500"/>
      <c r="I844" s="500"/>
      <c r="J844" s="500"/>
      <c r="K844" s="500"/>
      <c r="L844" s="500"/>
      <c r="M844" s="500"/>
      <c r="N844" s="500"/>
      <c r="O844" s="500"/>
      <c r="P844" s="500"/>
      <c r="Q844" s="500"/>
      <c r="R844" s="500"/>
      <c r="S844" s="500"/>
      <c r="T844" s="500"/>
      <c r="U844" s="500"/>
      <c r="V844" s="500"/>
      <c r="W844" s="500"/>
      <c r="X844" s="500"/>
      <c r="Y844" s="500"/>
      <c r="Z844" s="500"/>
    </row>
    <row r="845" spans="1:26" ht="15.75">
      <c r="A845" s="500"/>
      <c r="B845" s="500"/>
      <c r="C845" s="500"/>
      <c r="D845" s="500"/>
      <c r="E845" s="500"/>
      <c r="F845" s="500"/>
      <c r="G845" s="500"/>
      <c r="H845" s="500"/>
      <c r="I845" s="500"/>
      <c r="J845" s="500"/>
      <c r="K845" s="500"/>
      <c r="L845" s="500"/>
      <c r="M845" s="500"/>
      <c r="N845" s="500"/>
      <c r="O845" s="500"/>
      <c r="P845" s="500"/>
      <c r="Q845" s="500"/>
      <c r="R845" s="500"/>
      <c r="S845" s="500"/>
      <c r="T845" s="500"/>
      <c r="U845" s="500"/>
      <c r="V845" s="500"/>
      <c r="W845" s="500"/>
      <c r="X845" s="500"/>
      <c r="Y845" s="500"/>
      <c r="Z845" s="500"/>
    </row>
    <row r="846" spans="1:26" ht="15.75">
      <c r="A846" s="500"/>
      <c r="B846" s="500"/>
      <c r="C846" s="500"/>
      <c r="D846" s="500"/>
      <c r="E846" s="500"/>
      <c r="F846" s="500"/>
      <c r="G846" s="500"/>
      <c r="H846" s="500"/>
      <c r="I846" s="500"/>
      <c r="J846" s="500"/>
      <c r="K846" s="500"/>
      <c r="L846" s="500"/>
      <c r="M846" s="500"/>
      <c r="N846" s="500"/>
      <c r="O846" s="500"/>
      <c r="P846" s="500"/>
      <c r="Q846" s="500"/>
      <c r="R846" s="500"/>
      <c r="S846" s="500"/>
      <c r="T846" s="500"/>
      <c r="U846" s="500"/>
      <c r="V846" s="500"/>
      <c r="W846" s="500"/>
      <c r="X846" s="500"/>
      <c r="Y846" s="500"/>
      <c r="Z846" s="500"/>
    </row>
    <row r="847" spans="1:26" ht="15.75">
      <c r="A847" s="500"/>
      <c r="B847" s="500"/>
      <c r="C847" s="500"/>
      <c r="D847" s="500"/>
      <c r="E847" s="500"/>
      <c r="F847" s="500"/>
      <c r="G847" s="500"/>
      <c r="H847" s="500"/>
      <c r="I847" s="500"/>
      <c r="J847" s="500"/>
      <c r="K847" s="500"/>
      <c r="L847" s="500"/>
      <c r="M847" s="500"/>
      <c r="N847" s="500"/>
      <c r="O847" s="500"/>
      <c r="P847" s="500"/>
      <c r="Q847" s="500"/>
      <c r="R847" s="500"/>
      <c r="S847" s="500"/>
      <c r="T847" s="500"/>
      <c r="U847" s="500"/>
      <c r="V847" s="500"/>
      <c r="W847" s="500"/>
      <c r="X847" s="500"/>
      <c r="Y847" s="500"/>
      <c r="Z847" s="500"/>
    </row>
    <row r="848" spans="1:26" ht="15.75">
      <c r="A848" s="500"/>
      <c r="B848" s="500"/>
      <c r="C848" s="500"/>
      <c r="D848" s="500"/>
      <c r="E848" s="500"/>
      <c r="F848" s="500"/>
      <c r="G848" s="500"/>
      <c r="H848" s="500"/>
      <c r="I848" s="500"/>
      <c r="J848" s="500"/>
      <c r="K848" s="500"/>
      <c r="L848" s="500"/>
      <c r="M848" s="500"/>
      <c r="N848" s="500"/>
      <c r="O848" s="500"/>
      <c r="P848" s="500"/>
      <c r="Q848" s="500"/>
      <c r="R848" s="500"/>
      <c r="S848" s="500"/>
      <c r="T848" s="500"/>
      <c r="U848" s="500"/>
      <c r="V848" s="500"/>
      <c r="W848" s="500"/>
      <c r="X848" s="500"/>
      <c r="Y848" s="500"/>
      <c r="Z848" s="500"/>
    </row>
    <row r="849" spans="1:26" ht="15.75">
      <c r="A849" s="500"/>
      <c r="B849" s="500"/>
      <c r="C849" s="500"/>
      <c r="D849" s="500"/>
      <c r="E849" s="500"/>
      <c r="F849" s="500"/>
      <c r="G849" s="500"/>
      <c r="H849" s="500"/>
      <c r="I849" s="500"/>
      <c r="J849" s="500"/>
      <c r="K849" s="500"/>
      <c r="L849" s="500"/>
      <c r="M849" s="500"/>
      <c r="N849" s="500"/>
      <c r="O849" s="500"/>
      <c r="P849" s="500"/>
      <c r="Q849" s="500"/>
      <c r="R849" s="500"/>
      <c r="S849" s="500"/>
      <c r="T849" s="500"/>
      <c r="U849" s="500"/>
      <c r="V849" s="500"/>
      <c r="W849" s="500"/>
      <c r="X849" s="500"/>
      <c r="Y849" s="500"/>
      <c r="Z849" s="500"/>
    </row>
    <row r="850" spans="1:26" ht="15.75">
      <c r="A850" s="500"/>
      <c r="B850" s="500"/>
      <c r="C850" s="500"/>
      <c r="D850" s="500"/>
      <c r="E850" s="500"/>
      <c r="F850" s="500"/>
      <c r="G850" s="500"/>
      <c r="H850" s="500"/>
      <c r="I850" s="500"/>
      <c r="J850" s="500"/>
      <c r="K850" s="500"/>
      <c r="L850" s="500"/>
      <c r="M850" s="500"/>
      <c r="N850" s="500"/>
      <c r="O850" s="500"/>
      <c r="P850" s="500"/>
      <c r="Q850" s="500"/>
      <c r="R850" s="500"/>
      <c r="S850" s="500"/>
      <c r="T850" s="500"/>
      <c r="U850" s="500"/>
      <c r="V850" s="500"/>
      <c r="W850" s="500"/>
      <c r="X850" s="500"/>
      <c r="Y850" s="500"/>
      <c r="Z850" s="500"/>
    </row>
    <row r="851" spans="1:26" ht="15.75">
      <c r="A851" s="500"/>
      <c r="B851" s="500"/>
      <c r="C851" s="500"/>
      <c r="D851" s="500"/>
      <c r="E851" s="500"/>
      <c r="F851" s="500"/>
      <c r="G851" s="500"/>
      <c r="H851" s="500"/>
      <c r="I851" s="500"/>
      <c r="J851" s="500"/>
      <c r="K851" s="500"/>
      <c r="L851" s="500"/>
      <c r="M851" s="500"/>
      <c r="N851" s="500"/>
      <c r="O851" s="500"/>
      <c r="P851" s="500"/>
      <c r="Q851" s="500"/>
      <c r="R851" s="500"/>
      <c r="S851" s="500"/>
      <c r="T851" s="500"/>
      <c r="U851" s="500"/>
      <c r="V851" s="500"/>
      <c r="W851" s="500"/>
      <c r="X851" s="500"/>
      <c r="Y851" s="500"/>
      <c r="Z851" s="500"/>
    </row>
    <row r="852" spans="1:26" ht="15.75">
      <c r="A852" s="500"/>
      <c r="B852" s="500"/>
      <c r="C852" s="500"/>
      <c r="D852" s="500"/>
      <c r="E852" s="500"/>
      <c r="F852" s="500"/>
      <c r="G852" s="500"/>
      <c r="H852" s="500"/>
      <c r="I852" s="500"/>
      <c r="J852" s="500"/>
      <c r="K852" s="500"/>
      <c r="L852" s="500"/>
      <c r="M852" s="500"/>
      <c r="N852" s="500"/>
      <c r="O852" s="500"/>
      <c r="P852" s="500"/>
      <c r="Q852" s="500"/>
      <c r="R852" s="500"/>
      <c r="S852" s="500"/>
      <c r="T852" s="500"/>
      <c r="U852" s="500"/>
      <c r="V852" s="500"/>
      <c r="W852" s="500"/>
      <c r="X852" s="500"/>
      <c r="Y852" s="500"/>
      <c r="Z852" s="500"/>
    </row>
    <row r="853" spans="1:26" ht="15.75">
      <c r="A853" s="500"/>
      <c r="B853" s="500"/>
      <c r="C853" s="500"/>
      <c r="D853" s="500"/>
      <c r="E853" s="500"/>
      <c r="F853" s="500"/>
      <c r="G853" s="500"/>
      <c r="H853" s="500"/>
      <c r="I853" s="500"/>
      <c r="J853" s="500"/>
      <c r="K853" s="500"/>
      <c r="L853" s="500"/>
      <c r="M853" s="500"/>
      <c r="N853" s="500"/>
      <c r="O853" s="500"/>
      <c r="P853" s="500"/>
      <c r="Q853" s="500"/>
      <c r="R853" s="500"/>
      <c r="S853" s="500"/>
      <c r="T853" s="500"/>
      <c r="U853" s="500"/>
      <c r="V853" s="500"/>
      <c r="W853" s="500"/>
      <c r="X853" s="500"/>
      <c r="Y853" s="500"/>
      <c r="Z853" s="500"/>
    </row>
    <row r="854" spans="1:26" ht="15.75">
      <c r="A854" s="500"/>
      <c r="B854" s="500"/>
      <c r="C854" s="500"/>
      <c r="D854" s="500"/>
      <c r="E854" s="500"/>
      <c r="F854" s="500"/>
      <c r="G854" s="500"/>
      <c r="H854" s="500"/>
      <c r="I854" s="500"/>
      <c r="J854" s="500"/>
      <c r="K854" s="500"/>
      <c r="L854" s="500"/>
      <c r="M854" s="500"/>
      <c r="N854" s="500"/>
      <c r="O854" s="500"/>
      <c r="P854" s="500"/>
      <c r="Q854" s="500"/>
      <c r="R854" s="500"/>
      <c r="S854" s="500"/>
      <c r="T854" s="500"/>
      <c r="U854" s="500"/>
      <c r="V854" s="500"/>
      <c r="W854" s="500"/>
      <c r="X854" s="500"/>
      <c r="Y854" s="500"/>
      <c r="Z854" s="500"/>
    </row>
    <row r="855" spans="1:26" ht="15.75">
      <c r="A855" s="500"/>
      <c r="B855" s="500"/>
      <c r="C855" s="500"/>
      <c r="D855" s="500"/>
      <c r="E855" s="500"/>
      <c r="F855" s="500"/>
      <c r="G855" s="500"/>
      <c r="H855" s="500"/>
      <c r="I855" s="500"/>
      <c r="J855" s="500"/>
      <c r="K855" s="500"/>
      <c r="L855" s="500"/>
      <c r="M855" s="500"/>
      <c r="N855" s="500"/>
      <c r="O855" s="500"/>
      <c r="P855" s="500"/>
      <c r="Q855" s="500"/>
      <c r="R855" s="500"/>
      <c r="S855" s="500"/>
      <c r="T855" s="500"/>
      <c r="U855" s="500"/>
      <c r="V855" s="500"/>
      <c r="W855" s="500"/>
      <c r="X855" s="500"/>
      <c r="Y855" s="500"/>
      <c r="Z855" s="500"/>
    </row>
    <row r="856" spans="1:26" ht="15.75">
      <c r="A856" s="500"/>
      <c r="B856" s="500"/>
      <c r="C856" s="500"/>
      <c r="D856" s="500"/>
      <c r="E856" s="500"/>
      <c r="F856" s="500"/>
      <c r="G856" s="500"/>
      <c r="H856" s="500"/>
      <c r="I856" s="500"/>
      <c r="J856" s="500"/>
      <c r="K856" s="500"/>
      <c r="L856" s="500"/>
      <c r="M856" s="500"/>
      <c r="N856" s="500"/>
      <c r="O856" s="500"/>
      <c r="P856" s="500"/>
      <c r="Q856" s="500"/>
      <c r="R856" s="500"/>
      <c r="S856" s="500"/>
      <c r="T856" s="500"/>
      <c r="U856" s="500"/>
      <c r="V856" s="500"/>
      <c r="W856" s="500"/>
      <c r="X856" s="500"/>
      <c r="Y856" s="500"/>
      <c r="Z856" s="500"/>
    </row>
    <row r="857" spans="1:26" ht="15.75">
      <c r="A857" s="500"/>
      <c r="B857" s="500"/>
      <c r="C857" s="500"/>
      <c r="D857" s="500"/>
      <c r="E857" s="500"/>
      <c r="F857" s="500"/>
      <c r="G857" s="500"/>
      <c r="H857" s="500"/>
      <c r="I857" s="500"/>
      <c r="J857" s="500"/>
      <c r="K857" s="500"/>
      <c r="L857" s="500"/>
      <c r="M857" s="500"/>
      <c r="N857" s="500"/>
      <c r="O857" s="500"/>
      <c r="P857" s="500"/>
      <c r="Q857" s="500"/>
      <c r="R857" s="500"/>
      <c r="S857" s="500"/>
      <c r="T857" s="500"/>
      <c r="U857" s="500"/>
      <c r="V857" s="500"/>
      <c r="W857" s="500"/>
      <c r="X857" s="500"/>
      <c r="Y857" s="500"/>
      <c r="Z857" s="500"/>
    </row>
    <row r="858" spans="1:26" ht="15.75">
      <c r="A858" s="500"/>
      <c r="B858" s="500"/>
      <c r="C858" s="500"/>
      <c r="D858" s="500"/>
      <c r="E858" s="500"/>
      <c r="F858" s="500"/>
      <c r="G858" s="500"/>
      <c r="H858" s="500"/>
      <c r="I858" s="500"/>
      <c r="J858" s="500"/>
      <c r="K858" s="500"/>
      <c r="L858" s="500"/>
      <c r="M858" s="500"/>
      <c r="N858" s="500"/>
      <c r="O858" s="500"/>
      <c r="P858" s="500"/>
      <c r="Q858" s="500"/>
      <c r="R858" s="500"/>
      <c r="S858" s="500"/>
      <c r="T858" s="500"/>
      <c r="U858" s="500"/>
      <c r="V858" s="500"/>
      <c r="W858" s="500"/>
      <c r="X858" s="500"/>
      <c r="Y858" s="500"/>
      <c r="Z858" s="500"/>
    </row>
    <row r="859" spans="1:26" ht="15.75">
      <c r="A859" s="500"/>
      <c r="B859" s="500"/>
      <c r="C859" s="500"/>
      <c r="D859" s="500"/>
      <c r="E859" s="500"/>
      <c r="F859" s="500"/>
      <c r="G859" s="500"/>
      <c r="H859" s="500"/>
      <c r="I859" s="500"/>
      <c r="J859" s="500"/>
      <c r="K859" s="500"/>
      <c r="L859" s="500"/>
      <c r="M859" s="500"/>
      <c r="N859" s="500"/>
      <c r="O859" s="500"/>
      <c r="P859" s="500"/>
      <c r="Q859" s="500"/>
      <c r="R859" s="500"/>
      <c r="S859" s="500"/>
      <c r="T859" s="500"/>
      <c r="U859" s="500"/>
      <c r="V859" s="500"/>
      <c r="W859" s="500"/>
      <c r="X859" s="500"/>
      <c r="Y859" s="500"/>
      <c r="Z859" s="500"/>
    </row>
    <row r="860" spans="1:26" ht="15.75">
      <c r="A860" s="500"/>
      <c r="B860" s="500"/>
      <c r="C860" s="500"/>
      <c r="D860" s="500"/>
      <c r="E860" s="500"/>
      <c r="F860" s="500"/>
      <c r="G860" s="500"/>
      <c r="H860" s="500"/>
      <c r="I860" s="500"/>
      <c r="J860" s="500"/>
      <c r="K860" s="500"/>
      <c r="L860" s="500"/>
      <c r="M860" s="500"/>
      <c r="N860" s="500"/>
      <c r="O860" s="500"/>
      <c r="P860" s="500"/>
      <c r="Q860" s="500"/>
      <c r="R860" s="500"/>
      <c r="S860" s="500"/>
      <c r="T860" s="500"/>
      <c r="U860" s="500"/>
      <c r="V860" s="500"/>
      <c r="W860" s="500"/>
      <c r="X860" s="500"/>
      <c r="Y860" s="500"/>
      <c r="Z860" s="500"/>
    </row>
    <row r="861" spans="1:26" ht="15.75">
      <c r="A861" s="500"/>
      <c r="B861" s="500"/>
      <c r="C861" s="500"/>
      <c r="D861" s="500"/>
      <c r="E861" s="500"/>
      <c r="F861" s="500"/>
      <c r="G861" s="500"/>
      <c r="H861" s="500"/>
      <c r="I861" s="500"/>
      <c r="J861" s="500"/>
      <c r="K861" s="500"/>
      <c r="L861" s="500"/>
      <c r="M861" s="500"/>
      <c r="N861" s="500"/>
      <c r="O861" s="500"/>
      <c r="P861" s="500"/>
      <c r="Q861" s="500"/>
      <c r="R861" s="500"/>
      <c r="S861" s="500"/>
      <c r="T861" s="500"/>
      <c r="U861" s="500"/>
      <c r="V861" s="500"/>
      <c r="W861" s="500"/>
      <c r="X861" s="500"/>
      <c r="Y861" s="500"/>
      <c r="Z861" s="500"/>
    </row>
    <row r="862" spans="1:26" ht="15.75">
      <c r="A862" s="500"/>
      <c r="B862" s="500"/>
      <c r="C862" s="500"/>
      <c r="D862" s="500"/>
      <c r="E862" s="500"/>
      <c r="F862" s="500"/>
      <c r="G862" s="500"/>
      <c r="H862" s="500"/>
      <c r="I862" s="500"/>
      <c r="J862" s="500"/>
      <c r="K862" s="500"/>
      <c r="L862" s="500"/>
      <c r="M862" s="500"/>
      <c r="N862" s="500"/>
      <c r="O862" s="500"/>
      <c r="P862" s="500"/>
      <c r="Q862" s="500"/>
      <c r="R862" s="500"/>
      <c r="S862" s="500"/>
      <c r="T862" s="500"/>
      <c r="U862" s="500"/>
      <c r="V862" s="500"/>
      <c r="W862" s="500"/>
      <c r="X862" s="500"/>
      <c r="Y862" s="500"/>
      <c r="Z862" s="500"/>
    </row>
    <row r="863" spans="1:26" ht="15.75">
      <c r="A863" s="500"/>
      <c r="B863" s="500"/>
      <c r="C863" s="500"/>
      <c r="D863" s="500"/>
      <c r="E863" s="500"/>
      <c r="F863" s="500"/>
      <c r="G863" s="500"/>
      <c r="H863" s="500"/>
      <c r="I863" s="500"/>
      <c r="J863" s="500"/>
      <c r="K863" s="500"/>
      <c r="L863" s="500"/>
      <c r="M863" s="500"/>
      <c r="N863" s="500"/>
      <c r="O863" s="500"/>
      <c r="P863" s="500"/>
      <c r="Q863" s="500"/>
      <c r="R863" s="500"/>
      <c r="S863" s="500"/>
      <c r="T863" s="500"/>
      <c r="U863" s="500"/>
      <c r="V863" s="500"/>
      <c r="W863" s="500"/>
      <c r="X863" s="500"/>
      <c r="Y863" s="500"/>
      <c r="Z863" s="500"/>
    </row>
    <row r="864" spans="1:26" ht="15.75">
      <c r="A864" s="500"/>
      <c r="B864" s="500"/>
      <c r="C864" s="500"/>
      <c r="D864" s="500"/>
      <c r="E864" s="500"/>
      <c r="F864" s="500"/>
      <c r="G864" s="500"/>
      <c r="H864" s="500"/>
      <c r="I864" s="500"/>
      <c r="J864" s="500"/>
      <c r="K864" s="500"/>
      <c r="L864" s="500"/>
      <c r="M864" s="500"/>
      <c r="N864" s="500"/>
      <c r="O864" s="500"/>
      <c r="P864" s="500"/>
      <c r="Q864" s="500"/>
      <c r="R864" s="500"/>
      <c r="S864" s="500"/>
      <c r="T864" s="500"/>
      <c r="U864" s="500"/>
      <c r="V864" s="500"/>
      <c r="W864" s="500"/>
      <c r="X864" s="500"/>
      <c r="Y864" s="500"/>
      <c r="Z864" s="500"/>
    </row>
    <row r="865" spans="1:26" ht="15.75">
      <c r="A865" s="500"/>
      <c r="B865" s="500"/>
      <c r="C865" s="500"/>
      <c r="D865" s="500"/>
      <c r="E865" s="500"/>
      <c r="F865" s="500"/>
      <c r="G865" s="500"/>
      <c r="H865" s="500"/>
      <c r="I865" s="500"/>
      <c r="J865" s="500"/>
      <c r="K865" s="500"/>
      <c r="L865" s="500"/>
      <c r="M865" s="500"/>
      <c r="N865" s="500"/>
      <c r="O865" s="500"/>
      <c r="P865" s="500"/>
      <c r="Q865" s="500"/>
      <c r="R865" s="500"/>
      <c r="S865" s="500"/>
      <c r="T865" s="500"/>
      <c r="U865" s="500"/>
      <c r="V865" s="500"/>
      <c r="W865" s="500"/>
      <c r="X865" s="500"/>
      <c r="Y865" s="500"/>
      <c r="Z865" s="500"/>
    </row>
    <row r="866" spans="1:26" ht="15.75">
      <c r="A866" s="500"/>
      <c r="B866" s="500"/>
      <c r="C866" s="500"/>
      <c r="D866" s="500"/>
      <c r="E866" s="500"/>
      <c r="F866" s="500"/>
      <c r="G866" s="500"/>
      <c r="H866" s="500"/>
      <c r="I866" s="500"/>
      <c r="J866" s="500"/>
      <c r="K866" s="500"/>
      <c r="L866" s="500"/>
      <c r="M866" s="500"/>
      <c r="N866" s="500"/>
      <c r="O866" s="500"/>
      <c r="P866" s="500"/>
      <c r="Q866" s="500"/>
      <c r="R866" s="500"/>
      <c r="S866" s="500"/>
      <c r="T866" s="500"/>
      <c r="U866" s="500"/>
      <c r="V866" s="500"/>
      <c r="W866" s="500"/>
      <c r="X866" s="500"/>
      <c r="Y866" s="500"/>
      <c r="Z866" s="500"/>
    </row>
    <row r="867" spans="1:26" ht="15.75">
      <c r="A867" s="500"/>
      <c r="B867" s="500"/>
      <c r="C867" s="500"/>
      <c r="D867" s="500"/>
      <c r="E867" s="500"/>
      <c r="F867" s="500"/>
      <c r="G867" s="500"/>
      <c r="H867" s="500"/>
      <c r="I867" s="500"/>
      <c r="J867" s="500"/>
      <c r="K867" s="500"/>
      <c r="L867" s="500"/>
      <c r="M867" s="500"/>
      <c r="N867" s="500"/>
      <c r="O867" s="500"/>
      <c r="P867" s="500"/>
      <c r="Q867" s="500"/>
      <c r="R867" s="500"/>
      <c r="S867" s="500"/>
      <c r="T867" s="500"/>
      <c r="U867" s="500"/>
      <c r="V867" s="500"/>
      <c r="W867" s="500"/>
      <c r="X867" s="500"/>
      <c r="Y867" s="500"/>
      <c r="Z867" s="500"/>
    </row>
    <row r="868" spans="1:26" ht="15.75">
      <c r="A868" s="500"/>
      <c r="B868" s="500"/>
      <c r="C868" s="500"/>
      <c r="D868" s="500"/>
      <c r="E868" s="500"/>
      <c r="F868" s="500"/>
      <c r="G868" s="500"/>
      <c r="H868" s="500"/>
      <c r="I868" s="500"/>
      <c r="J868" s="500"/>
      <c r="K868" s="500"/>
      <c r="L868" s="500"/>
      <c r="M868" s="500"/>
      <c r="N868" s="500"/>
      <c r="O868" s="500"/>
      <c r="P868" s="500"/>
      <c r="Q868" s="500"/>
      <c r="R868" s="500"/>
      <c r="S868" s="500"/>
      <c r="T868" s="500"/>
      <c r="U868" s="500"/>
      <c r="V868" s="500"/>
      <c r="W868" s="500"/>
      <c r="X868" s="500"/>
      <c r="Y868" s="500"/>
      <c r="Z868" s="500"/>
    </row>
    <row r="869" spans="1:26" ht="15.75">
      <c r="A869" s="500"/>
      <c r="B869" s="500"/>
      <c r="C869" s="500"/>
      <c r="D869" s="500"/>
      <c r="E869" s="500"/>
      <c r="F869" s="500"/>
      <c r="G869" s="500"/>
      <c r="H869" s="500"/>
      <c r="I869" s="500"/>
      <c r="J869" s="500"/>
      <c r="K869" s="500"/>
      <c r="L869" s="500"/>
      <c r="M869" s="500"/>
      <c r="N869" s="500"/>
      <c r="O869" s="500"/>
      <c r="P869" s="500"/>
      <c r="Q869" s="500"/>
      <c r="R869" s="500"/>
      <c r="S869" s="500"/>
      <c r="T869" s="500"/>
      <c r="U869" s="500"/>
      <c r="V869" s="500"/>
      <c r="W869" s="500"/>
      <c r="X869" s="500"/>
      <c r="Y869" s="500"/>
      <c r="Z869" s="500"/>
    </row>
    <row r="870" spans="1:26" ht="15.75">
      <c r="A870" s="500"/>
      <c r="B870" s="500"/>
      <c r="C870" s="500"/>
      <c r="D870" s="500"/>
      <c r="E870" s="500"/>
      <c r="F870" s="500"/>
      <c r="G870" s="500"/>
      <c r="H870" s="500"/>
      <c r="I870" s="500"/>
      <c r="J870" s="500"/>
      <c r="K870" s="500"/>
      <c r="L870" s="500"/>
      <c r="M870" s="500"/>
      <c r="N870" s="500"/>
      <c r="O870" s="500"/>
      <c r="P870" s="500"/>
      <c r="Q870" s="500"/>
      <c r="R870" s="500"/>
      <c r="S870" s="500"/>
      <c r="T870" s="500"/>
      <c r="U870" s="500"/>
      <c r="V870" s="500"/>
      <c r="W870" s="500"/>
      <c r="X870" s="500"/>
      <c r="Y870" s="500"/>
      <c r="Z870" s="500"/>
    </row>
    <row r="871" spans="1:26" ht="15.75">
      <c r="A871" s="500"/>
      <c r="B871" s="500"/>
      <c r="C871" s="500"/>
      <c r="D871" s="500"/>
      <c r="E871" s="500"/>
      <c r="F871" s="500"/>
      <c r="G871" s="500"/>
      <c r="H871" s="500"/>
      <c r="I871" s="500"/>
      <c r="J871" s="500"/>
      <c r="K871" s="500"/>
      <c r="L871" s="500"/>
      <c r="M871" s="500"/>
      <c r="N871" s="500"/>
      <c r="O871" s="500"/>
      <c r="P871" s="500"/>
      <c r="Q871" s="500"/>
      <c r="R871" s="500"/>
      <c r="S871" s="500"/>
      <c r="T871" s="500"/>
      <c r="U871" s="500"/>
      <c r="V871" s="500"/>
      <c r="W871" s="500"/>
      <c r="X871" s="500"/>
      <c r="Y871" s="500"/>
      <c r="Z871" s="500"/>
    </row>
    <row r="872" spans="1:26" ht="15.75">
      <c r="A872" s="500"/>
      <c r="B872" s="500"/>
      <c r="C872" s="500"/>
      <c r="D872" s="500"/>
      <c r="E872" s="500"/>
      <c r="F872" s="500"/>
      <c r="G872" s="500"/>
      <c r="H872" s="500"/>
      <c r="I872" s="500"/>
      <c r="J872" s="500"/>
      <c r="K872" s="500"/>
      <c r="L872" s="500"/>
      <c r="M872" s="500"/>
      <c r="N872" s="500"/>
      <c r="O872" s="500"/>
      <c r="P872" s="500"/>
      <c r="Q872" s="500"/>
      <c r="R872" s="500"/>
      <c r="S872" s="500"/>
      <c r="T872" s="500"/>
      <c r="U872" s="500"/>
      <c r="V872" s="500"/>
      <c r="W872" s="500"/>
      <c r="X872" s="500"/>
      <c r="Y872" s="500"/>
      <c r="Z872" s="500"/>
    </row>
    <row r="873" spans="1:26" ht="15.75">
      <c r="A873" s="500"/>
      <c r="B873" s="500"/>
      <c r="C873" s="500"/>
      <c r="D873" s="500"/>
      <c r="E873" s="500"/>
      <c r="F873" s="500"/>
      <c r="G873" s="500"/>
      <c r="H873" s="500"/>
      <c r="I873" s="500"/>
      <c r="J873" s="500"/>
      <c r="K873" s="500"/>
      <c r="L873" s="500"/>
      <c r="M873" s="500"/>
      <c r="N873" s="500"/>
      <c r="O873" s="500"/>
      <c r="P873" s="500"/>
      <c r="Q873" s="500"/>
      <c r="R873" s="500"/>
      <c r="S873" s="500"/>
      <c r="T873" s="500"/>
      <c r="U873" s="500"/>
      <c r="V873" s="500"/>
      <c r="W873" s="500"/>
      <c r="X873" s="500"/>
      <c r="Y873" s="500"/>
      <c r="Z873" s="500"/>
    </row>
    <row r="874" spans="1:26" ht="15.75">
      <c r="A874" s="500"/>
      <c r="B874" s="500"/>
      <c r="C874" s="500"/>
      <c r="D874" s="500"/>
      <c r="E874" s="500"/>
      <c r="F874" s="500"/>
      <c r="G874" s="500"/>
      <c r="H874" s="500"/>
      <c r="I874" s="500"/>
      <c r="J874" s="500"/>
      <c r="K874" s="500"/>
      <c r="L874" s="500"/>
      <c r="M874" s="500"/>
      <c r="N874" s="500"/>
      <c r="O874" s="500"/>
      <c r="P874" s="500"/>
      <c r="Q874" s="500"/>
      <c r="R874" s="500"/>
      <c r="S874" s="500"/>
      <c r="T874" s="500"/>
      <c r="U874" s="500"/>
      <c r="V874" s="500"/>
      <c r="W874" s="500"/>
      <c r="X874" s="500"/>
      <c r="Y874" s="500"/>
      <c r="Z874" s="500"/>
    </row>
    <row r="875" spans="1:26" ht="15.75">
      <c r="A875" s="500"/>
      <c r="B875" s="500"/>
      <c r="C875" s="500"/>
      <c r="D875" s="500"/>
      <c r="E875" s="500"/>
      <c r="F875" s="500"/>
      <c r="G875" s="500"/>
      <c r="H875" s="500"/>
      <c r="I875" s="500"/>
      <c r="J875" s="500"/>
      <c r="K875" s="500"/>
      <c r="L875" s="500"/>
      <c r="M875" s="500"/>
      <c r="N875" s="500"/>
      <c r="O875" s="500"/>
      <c r="P875" s="500"/>
      <c r="Q875" s="500"/>
      <c r="R875" s="500"/>
      <c r="S875" s="500"/>
      <c r="T875" s="500"/>
      <c r="U875" s="500"/>
      <c r="V875" s="500"/>
      <c r="W875" s="500"/>
      <c r="X875" s="500"/>
      <c r="Y875" s="500"/>
      <c r="Z875" s="500"/>
    </row>
    <row r="876" spans="1:26" ht="15.75">
      <c r="A876" s="500"/>
      <c r="B876" s="500"/>
      <c r="C876" s="500"/>
      <c r="D876" s="500"/>
      <c r="E876" s="500"/>
      <c r="F876" s="500"/>
      <c r="G876" s="500"/>
      <c r="H876" s="500"/>
      <c r="I876" s="500"/>
      <c r="J876" s="500"/>
      <c r="K876" s="500"/>
      <c r="L876" s="500"/>
      <c r="M876" s="500"/>
      <c r="N876" s="500"/>
      <c r="O876" s="500"/>
      <c r="P876" s="500"/>
      <c r="Q876" s="500"/>
      <c r="R876" s="500"/>
      <c r="S876" s="500"/>
      <c r="T876" s="500"/>
      <c r="U876" s="500"/>
      <c r="V876" s="500"/>
      <c r="W876" s="500"/>
      <c r="X876" s="500"/>
      <c r="Y876" s="500"/>
      <c r="Z876" s="500"/>
    </row>
    <row r="877" spans="1:26" ht="15.75">
      <c r="A877" s="500"/>
      <c r="B877" s="500"/>
      <c r="C877" s="500"/>
      <c r="D877" s="500"/>
      <c r="E877" s="500"/>
      <c r="F877" s="500"/>
      <c r="G877" s="500"/>
      <c r="H877" s="500"/>
      <c r="I877" s="500"/>
      <c r="J877" s="500"/>
      <c r="K877" s="500"/>
      <c r="L877" s="500"/>
      <c r="M877" s="500"/>
      <c r="N877" s="500"/>
      <c r="O877" s="500"/>
      <c r="P877" s="500"/>
      <c r="Q877" s="500"/>
      <c r="R877" s="500"/>
      <c r="S877" s="500"/>
      <c r="T877" s="500"/>
      <c r="U877" s="500"/>
      <c r="V877" s="500"/>
      <c r="W877" s="500"/>
      <c r="X877" s="500"/>
      <c r="Y877" s="500"/>
      <c r="Z877" s="500"/>
    </row>
    <row r="878" spans="1:26" ht="15.75">
      <c r="A878" s="500"/>
      <c r="B878" s="500"/>
      <c r="C878" s="500"/>
      <c r="D878" s="500"/>
      <c r="E878" s="500"/>
      <c r="F878" s="500"/>
      <c r="G878" s="500"/>
      <c r="H878" s="500"/>
      <c r="I878" s="500"/>
      <c r="J878" s="500"/>
      <c r="K878" s="500"/>
      <c r="L878" s="500"/>
      <c r="M878" s="500"/>
      <c r="N878" s="500"/>
      <c r="O878" s="500"/>
      <c r="P878" s="500"/>
      <c r="Q878" s="500"/>
      <c r="R878" s="500"/>
      <c r="S878" s="500"/>
      <c r="T878" s="500"/>
      <c r="U878" s="500"/>
      <c r="V878" s="500"/>
      <c r="W878" s="500"/>
      <c r="X878" s="500"/>
      <c r="Y878" s="500"/>
      <c r="Z878" s="500"/>
    </row>
    <row r="879" spans="1:26" ht="15.75">
      <c r="A879" s="500"/>
      <c r="B879" s="500"/>
      <c r="C879" s="500"/>
      <c r="D879" s="500"/>
      <c r="E879" s="500"/>
      <c r="F879" s="500"/>
      <c r="G879" s="500"/>
      <c r="H879" s="500"/>
      <c r="I879" s="500"/>
      <c r="J879" s="500"/>
      <c r="K879" s="500"/>
      <c r="L879" s="500"/>
      <c r="M879" s="500"/>
      <c r="N879" s="500"/>
      <c r="O879" s="500"/>
      <c r="P879" s="500"/>
      <c r="Q879" s="500"/>
      <c r="R879" s="500"/>
      <c r="S879" s="500"/>
      <c r="T879" s="500"/>
      <c r="U879" s="500"/>
      <c r="V879" s="500"/>
      <c r="W879" s="500"/>
      <c r="X879" s="500"/>
      <c r="Y879" s="500"/>
      <c r="Z879" s="500"/>
    </row>
    <row r="880" spans="1:26" ht="15.75">
      <c r="A880" s="500"/>
      <c r="B880" s="500"/>
      <c r="C880" s="500"/>
      <c r="D880" s="500"/>
      <c r="E880" s="500"/>
      <c r="F880" s="500"/>
      <c r="G880" s="500"/>
      <c r="H880" s="500"/>
      <c r="I880" s="500"/>
      <c r="J880" s="500"/>
      <c r="K880" s="500"/>
      <c r="L880" s="500"/>
      <c r="M880" s="500"/>
      <c r="N880" s="500"/>
      <c r="O880" s="500"/>
      <c r="P880" s="500"/>
      <c r="Q880" s="500"/>
      <c r="R880" s="500"/>
      <c r="S880" s="500"/>
      <c r="T880" s="500"/>
      <c r="U880" s="500"/>
      <c r="V880" s="500"/>
      <c r="W880" s="500"/>
      <c r="X880" s="500"/>
      <c r="Y880" s="500"/>
      <c r="Z880" s="500"/>
    </row>
    <row r="881" spans="1:26" ht="15.75">
      <c r="A881" s="500"/>
      <c r="B881" s="500"/>
      <c r="C881" s="500"/>
      <c r="D881" s="500"/>
      <c r="E881" s="500"/>
      <c r="F881" s="500"/>
      <c r="G881" s="500"/>
      <c r="H881" s="500"/>
      <c r="I881" s="500"/>
      <c r="J881" s="500"/>
      <c r="K881" s="500"/>
      <c r="L881" s="500"/>
      <c r="M881" s="500"/>
      <c r="N881" s="500"/>
      <c r="O881" s="500"/>
      <c r="P881" s="500"/>
      <c r="Q881" s="500"/>
      <c r="R881" s="500"/>
      <c r="S881" s="500"/>
      <c r="T881" s="500"/>
      <c r="U881" s="500"/>
      <c r="V881" s="500"/>
      <c r="W881" s="500"/>
      <c r="X881" s="500"/>
      <c r="Y881" s="500"/>
      <c r="Z881" s="500"/>
    </row>
    <row r="882" spans="1:26" ht="15.75">
      <c r="A882" s="500"/>
      <c r="B882" s="500"/>
      <c r="C882" s="500"/>
      <c r="D882" s="500"/>
      <c r="E882" s="500"/>
      <c r="F882" s="500"/>
      <c r="G882" s="500"/>
      <c r="H882" s="500"/>
      <c r="I882" s="500"/>
      <c r="J882" s="500"/>
      <c r="K882" s="500"/>
      <c r="L882" s="500"/>
      <c r="M882" s="500"/>
      <c r="N882" s="500"/>
      <c r="O882" s="500"/>
      <c r="P882" s="500"/>
      <c r="Q882" s="500"/>
      <c r="R882" s="500"/>
      <c r="S882" s="500"/>
      <c r="T882" s="500"/>
      <c r="U882" s="500"/>
      <c r="V882" s="500"/>
      <c r="W882" s="500"/>
      <c r="X882" s="500"/>
      <c r="Y882" s="500"/>
      <c r="Z882" s="500"/>
    </row>
    <row r="883" spans="1:26" ht="15.75">
      <c r="A883" s="500"/>
      <c r="B883" s="500"/>
      <c r="C883" s="500"/>
      <c r="D883" s="500"/>
      <c r="E883" s="500"/>
      <c r="F883" s="500"/>
      <c r="G883" s="500"/>
      <c r="H883" s="500"/>
      <c r="I883" s="500"/>
      <c r="J883" s="500"/>
      <c r="K883" s="500"/>
      <c r="L883" s="500"/>
      <c r="M883" s="500"/>
      <c r="N883" s="500"/>
      <c r="O883" s="500"/>
      <c r="P883" s="500"/>
      <c r="Q883" s="500"/>
      <c r="R883" s="500"/>
      <c r="S883" s="500"/>
      <c r="T883" s="500"/>
      <c r="U883" s="500"/>
      <c r="V883" s="500"/>
      <c r="W883" s="500"/>
      <c r="X883" s="500"/>
      <c r="Y883" s="500"/>
      <c r="Z883" s="500"/>
    </row>
    <row r="884" spans="1:26" ht="15.75">
      <c r="A884" s="500"/>
      <c r="B884" s="500"/>
      <c r="C884" s="500"/>
      <c r="D884" s="500"/>
      <c r="E884" s="500"/>
      <c r="F884" s="500"/>
      <c r="G884" s="500"/>
      <c r="H884" s="500"/>
      <c r="I884" s="500"/>
      <c r="J884" s="500"/>
      <c r="K884" s="500"/>
      <c r="L884" s="500"/>
      <c r="M884" s="500"/>
      <c r="N884" s="500"/>
      <c r="O884" s="500"/>
      <c r="P884" s="500"/>
      <c r="Q884" s="500"/>
      <c r="R884" s="500"/>
      <c r="S884" s="500"/>
      <c r="T884" s="500"/>
      <c r="U884" s="500"/>
      <c r="V884" s="500"/>
      <c r="W884" s="500"/>
      <c r="X884" s="500"/>
      <c r="Y884" s="500"/>
      <c r="Z884" s="500"/>
    </row>
    <row r="885" spans="1:26" ht="15.75">
      <c r="A885" s="500"/>
      <c r="B885" s="500"/>
      <c r="C885" s="500"/>
      <c r="D885" s="500"/>
      <c r="E885" s="500"/>
      <c r="F885" s="500"/>
      <c r="G885" s="500"/>
      <c r="H885" s="500"/>
      <c r="I885" s="500"/>
      <c r="J885" s="500"/>
      <c r="K885" s="500"/>
      <c r="L885" s="500"/>
      <c r="M885" s="500"/>
      <c r="N885" s="500"/>
      <c r="O885" s="500"/>
      <c r="P885" s="500"/>
      <c r="Q885" s="500"/>
      <c r="R885" s="500"/>
      <c r="S885" s="500"/>
      <c r="T885" s="500"/>
      <c r="U885" s="500"/>
      <c r="V885" s="500"/>
      <c r="W885" s="500"/>
      <c r="X885" s="500"/>
      <c r="Y885" s="500"/>
      <c r="Z885" s="500"/>
    </row>
    <row r="886" spans="1:26" ht="15.75">
      <c r="A886" s="500"/>
      <c r="B886" s="500"/>
      <c r="C886" s="500"/>
      <c r="D886" s="500"/>
      <c r="E886" s="500"/>
      <c r="F886" s="500"/>
      <c r="G886" s="500"/>
      <c r="H886" s="500"/>
      <c r="I886" s="500"/>
      <c r="J886" s="500"/>
      <c r="K886" s="500"/>
      <c r="L886" s="500"/>
      <c r="M886" s="500"/>
      <c r="N886" s="500"/>
      <c r="O886" s="500"/>
      <c r="P886" s="500"/>
      <c r="Q886" s="500"/>
      <c r="R886" s="500"/>
      <c r="S886" s="500"/>
      <c r="T886" s="500"/>
      <c r="U886" s="500"/>
      <c r="V886" s="500"/>
      <c r="W886" s="500"/>
      <c r="X886" s="500"/>
      <c r="Y886" s="500"/>
      <c r="Z886" s="500"/>
    </row>
    <row r="887" spans="1:26" ht="15.75">
      <c r="A887" s="500"/>
      <c r="B887" s="500"/>
      <c r="C887" s="500"/>
      <c r="D887" s="500"/>
      <c r="E887" s="500"/>
      <c r="F887" s="500"/>
      <c r="G887" s="500"/>
      <c r="H887" s="500"/>
      <c r="I887" s="500"/>
      <c r="J887" s="500"/>
      <c r="K887" s="500"/>
      <c r="L887" s="500"/>
      <c r="M887" s="500"/>
      <c r="N887" s="500"/>
      <c r="O887" s="500"/>
      <c r="P887" s="500"/>
      <c r="Q887" s="500"/>
      <c r="R887" s="500"/>
      <c r="S887" s="500"/>
      <c r="T887" s="500"/>
      <c r="U887" s="500"/>
      <c r="V887" s="500"/>
      <c r="W887" s="500"/>
      <c r="X887" s="500"/>
      <c r="Y887" s="500"/>
      <c r="Z887" s="500"/>
    </row>
    <row r="888" spans="1:26" ht="15.75">
      <c r="A888" s="500"/>
      <c r="B888" s="500"/>
      <c r="C888" s="500"/>
      <c r="D888" s="500"/>
      <c r="E888" s="500"/>
      <c r="F888" s="500"/>
      <c r="G888" s="500"/>
      <c r="H888" s="500"/>
      <c r="I888" s="500"/>
      <c r="J888" s="500"/>
      <c r="K888" s="500"/>
      <c r="L888" s="500"/>
      <c r="M888" s="500"/>
      <c r="N888" s="500"/>
      <c r="O888" s="500"/>
      <c r="P888" s="500"/>
      <c r="Q888" s="500"/>
      <c r="R888" s="500"/>
      <c r="S888" s="500"/>
      <c r="T888" s="500"/>
      <c r="U888" s="500"/>
      <c r="V888" s="500"/>
      <c r="W888" s="500"/>
      <c r="X888" s="500"/>
      <c r="Y888" s="500"/>
      <c r="Z888" s="500"/>
    </row>
    <row r="889" spans="1:26" ht="15.75">
      <c r="A889" s="500"/>
      <c r="B889" s="500"/>
      <c r="C889" s="500"/>
      <c r="D889" s="500"/>
      <c r="E889" s="500"/>
      <c r="F889" s="500"/>
      <c r="G889" s="500"/>
      <c r="H889" s="500"/>
      <c r="I889" s="500"/>
      <c r="J889" s="500"/>
      <c r="K889" s="500"/>
      <c r="L889" s="500"/>
      <c r="M889" s="500"/>
      <c r="N889" s="500"/>
      <c r="O889" s="500"/>
      <c r="P889" s="500"/>
      <c r="Q889" s="500"/>
      <c r="R889" s="500"/>
      <c r="S889" s="500"/>
      <c r="T889" s="500"/>
      <c r="U889" s="500"/>
      <c r="V889" s="500"/>
      <c r="W889" s="500"/>
      <c r="X889" s="500"/>
      <c r="Y889" s="500"/>
      <c r="Z889" s="500"/>
    </row>
    <row r="890" spans="1:26" ht="15.75">
      <c r="A890" s="500"/>
      <c r="B890" s="500"/>
      <c r="C890" s="500"/>
      <c r="D890" s="500"/>
      <c r="E890" s="500"/>
      <c r="F890" s="500"/>
      <c r="G890" s="500"/>
      <c r="H890" s="500"/>
      <c r="I890" s="500"/>
      <c r="J890" s="500"/>
      <c r="K890" s="500"/>
      <c r="L890" s="500"/>
      <c r="M890" s="500"/>
      <c r="N890" s="500"/>
      <c r="O890" s="500"/>
      <c r="P890" s="500"/>
      <c r="Q890" s="500"/>
      <c r="R890" s="500"/>
      <c r="S890" s="500"/>
      <c r="T890" s="500"/>
      <c r="U890" s="500"/>
      <c r="V890" s="500"/>
      <c r="W890" s="500"/>
      <c r="X890" s="500"/>
      <c r="Y890" s="500"/>
      <c r="Z890" s="500"/>
    </row>
    <row r="891" spans="1:26" ht="15.75">
      <c r="A891" s="500"/>
      <c r="B891" s="500"/>
      <c r="C891" s="500"/>
      <c r="D891" s="500"/>
      <c r="E891" s="500"/>
      <c r="F891" s="500"/>
      <c r="G891" s="500"/>
      <c r="H891" s="500"/>
      <c r="I891" s="500"/>
      <c r="J891" s="500"/>
      <c r="K891" s="500"/>
      <c r="L891" s="500"/>
      <c r="M891" s="500"/>
      <c r="N891" s="500"/>
      <c r="O891" s="500"/>
      <c r="P891" s="500"/>
      <c r="Q891" s="500"/>
      <c r="R891" s="500"/>
      <c r="S891" s="500"/>
      <c r="T891" s="500"/>
      <c r="U891" s="500"/>
      <c r="V891" s="500"/>
      <c r="W891" s="500"/>
      <c r="X891" s="500"/>
      <c r="Y891" s="500"/>
      <c r="Z891" s="500"/>
    </row>
    <row r="892" spans="1:26" ht="15.75">
      <c r="A892" s="500"/>
      <c r="B892" s="500"/>
      <c r="C892" s="500"/>
      <c r="D892" s="500"/>
      <c r="E892" s="500"/>
      <c r="F892" s="500"/>
      <c r="G892" s="500"/>
      <c r="H892" s="500"/>
      <c r="I892" s="500"/>
      <c r="J892" s="500"/>
      <c r="K892" s="500"/>
      <c r="L892" s="500"/>
      <c r="M892" s="500"/>
      <c r="N892" s="500"/>
      <c r="O892" s="500"/>
      <c r="P892" s="500"/>
      <c r="Q892" s="500"/>
      <c r="R892" s="500"/>
      <c r="S892" s="500"/>
      <c r="T892" s="500"/>
      <c r="U892" s="500"/>
      <c r="V892" s="500"/>
      <c r="W892" s="500"/>
      <c r="X892" s="500"/>
      <c r="Y892" s="500"/>
      <c r="Z892" s="500"/>
    </row>
    <row r="893" spans="1:26" ht="15.75">
      <c r="A893" s="500"/>
      <c r="B893" s="500"/>
      <c r="C893" s="500"/>
      <c r="D893" s="500"/>
      <c r="E893" s="500"/>
      <c r="F893" s="500"/>
      <c r="G893" s="500"/>
      <c r="H893" s="500"/>
      <c r="I893" s="500"/>
      <c r="J893" s="500"/>
      <c r="K893" s="500"/>
      <c r="L893" s="500"/>
      <c r="M893" s="500"/>
      <c r="N893" s="500"/>
      <c r="O893" s="500"/>
      <c r="P893" s="500"/>
      <c r="Q893" s="500"/>
      <c r="R893" s="500"/>
      <c r="S893" s="500"/>
      <c r="T893" s="500"/>
      <c r="U893" s="500"/>
      <c r="V893" s="500"/>
      <c r="W893" s="500"/>
      <c r="X893" s="500"/>
      <c r="Y893" s="500"/>
      <c r="Z893" s="500"/>
    </row>
    <row r="894" spans="1:26" ht="15.75">
      <c r="A894" s="500"/>
      <c r="B894" s="500"/>
      <c r="C894" s="500"/>
      <c r="D894" s="500"/>
      <c r="E894" s="500"/>
      <c r="F894" s="500"/>
      <c r="G894" s="500"/>
      <c r="H894" s="500"/>
      <c r="I894" s="500"/>
      <c r="J894" s="500"/>
      <c r="K894" s="500"/>
      <c r="L894" s="500"/>
      <c r="M894" s="500"/>
      <c r="N894" s="500"/>
      <c r="O894" s="500"/>
      <c r="P894" s="500"/>
      <c r="Q894" s="500"/>
      <c r="R894" s="500"/>
      <c r="S894" s="500"/>
      <c r="T894" s="500"/>
      <c r="U894" s="500"/>
      <c r="V894" s="500"/>
      <c r="W894" s="500"/>
      <c r="X894" s="500"/>
      <c r="Y894" s="500"/>
      <c r="Z894" s="500"/>
    </row>
    <row r="895" spans="1:26" ht="15.75">
      <c r="A895" s="500"/>
      <c r="B895" s="500"/>
      <c r="C895" s="500"/>
      <c r="D895" s="500"/>
      <c r="E895" s="500"/>
      <c r="F895" s="500"/>
      <c r="G895" s="500"/>
      <c r="H895" s="500"/>
      <c r="I895" s="500"/>
      <c r="J895" s="500"/>
      <c r="K895" s="500"/>
      <c r="L895" s="500"/>
      <c r="M895" s="500"/>
      <c r="N895" s="500"/>
      <c r="O895" s="500"/>
      <c r="P895" s="500"/>
      <c r="Q895" s="500"/>
      <c r="R895" s="500"/>
      <c r="S895" s="500"/>
      <c r="T895" s="500"/>
      <c r="U895" s="500"/>
      <c r="V895" s="500"/>
      <c r="W895" s="500"/>
      <c r="X895" s="500"/>
      <c r="Y895" s="500"/>
      <c r="Z895" s="500"/>
    </row>
    <row r="896" spans="1:26" ht="15.75">
      <c r="A896" s="500"/>
      <c r="B896" s="500"/>
      <c r="C896" s="500"/>
      <c r="D896" s="500"/>
      <c r="E896" s="500"/>
      <c r="F896" s="500"/>
      <c r="G896" s="500"/>
      <c r="H896" s="500"/>
      <c r="I896" s="500"/>
      <c r="J896" s="500"/>
      <c r="K896" s="500"/>
      <c r="L896" s="500"/>
      <c r="M896" s="500"/>
      <c r="N896" s="500"/>
      <c r="O896" s="500"/>
      <c r="P896" s="500"/>
      <c r="Q896" s="500"/>
      <c r="R896" s="500"/>
      <c r="S896" s="500"/>
      <c r="T896" s="500"/>
      <c r="U896" s="500"/>
      <c r="V896" s="500"/>
      <c r="W896" s="500"/>
      <c r="X896" s="500"/>
      <c r="Y896" s="500"/>
      <c r="Z896" s="500"/>
    </row>
    <row r="897" spans="1:26" ht="15.75">
      <c r="A897" s="500"/>
      <c r="B897" s="500"/>
      <c r="C897" s="500"/>
      <c r="D897" s="500"/>
      <c r="E897" s="500"/>
      <c r="F897" s="500"/>
      <c r="G897" s="500"/>
      <c r="H897" s="500"/>
      <c r="I897" s="500"/>
      <c r="J897" s="500"/>
      <c r="K897" s="500"/>
      <c r="L897" s="500"/>
      <c r="M897" s="500"/>
      <c r="N897" s="500"/>
      <c r="O897" s="500"/>
      <c r="P897" s="500"/>
      <c r="Q897" s="500"/>
      <c r="R897" s="500"/>
      <c r="S897" s="500"/>
      <c r="T897" s="500"/>
      <c r="U897" s="500"/>
      <c r="V897" s="500"/>
      <c r="W897" s="500"/>
      <c r="X897" s="500"/>
      <c r="Y897" s="500"/>
      <c r="Z897" s="500"/>
    </row>
    <row r="898" spans="1:26" ht="15.75">
      <c r="A898" s="500"/>
      <c r="B898" s="500"/>
      <c r="C898" s="500"/>
      <c r="D898" s="500"/>
      <c r="E898" s="500"/>
      <c r="F898" s="500"/>
      <c r="G898" s="500"/>
      <c r="H898" s="500"/>
      <c r="I898" s="500"/>
      <c r="J898" s="500"/>
      <c r="K898" s="500"/>
      <c r="L898" s="500"/>
      <c r="M898" s="500"/>
      <c r="N898" s="500"/>
      <c r="O898" s="500"/>
      <c r="P898" s="500"/>
      <c r="Q898" s="500"/>
      <c r="R898" s="500"/>
      <c r="S898" s="500"/>
      <c r="T898" s="500"/>
      <c r="U898" s="500"/>
      <c r="V898" s="500"/>
      <c r="W898" s="500"/>
      <c r="X898" s="500"/>
      <c r="Y898" s="500"/>
      <c r="Z898" s="500"/>
    </row>
    <row r="899" spans="1:26" ht="15.75">
      <c r="A899" s="500"/>
      <c r="B899" s="500"/>
      <c r="C899" s="500"/>
      <c r="D899" s="500"/>
      <c r="E899" s="500"/>
      <c r="F899" s="500"/>
      <c r="G899" s="500"/>
      <c r="H899" s="500"/>
      <c r="I899" s="500"/>
      <c r="J899" s="500"/>
      <c r="K899" s="500"/>
      <c r="L899" s="500"/>
      <c r="M899" s="500"/>
      <c r="N899" s="500"/>
      <c r="O899" s="500"/>
      <c r="P899" s="500"/>
      <c r="Q899" s="500"/>
      <c r="R899" s="500"/>
      <c r="S899" s="500"/>
      <c r="T899" s="500"/>
      <c r="U899" s="500"/>
      <c r="V899" s="500"/>
      <c r="W899" s="500"/>
      <c r="X899" s="500"/>
      <c r="Y899" s="500"/>
      <c r="Z899" s="500"/>
    </row>
    <row r="900" spans="1:26" ht="15.75">
      <c r="A900" s="500"/>
      <c r="B900" s="500"/>
      <c r="C900" s="500"/>
      <c r="D900" s="500"/>
      <c r="E900" s="500"/>
      <c r="F900" s="500"/>
      <c r="G900" s="500"/>
      <c r="H900" s="500"/>
      <c r="I900" s="500"/>
      <c r="J900" s="500"/>
      <c r="K900" s="500"/>
      <c r="L900" s="500"/>
      <c r="M900" s="500"/>
      <c r="N900" s="500"/>
      <c r="O900" s="500"/>
      <c r="P900" s="500"/>
      <c r="Q900" s="500"/>
      <c r="R900" s="500"/>
      <c r="S900" s="500"/>
      <c r="T900" s="500"/>
      <c r="U900" s="500"/>
      <c r="V900" s="500"/>
      <c r="W900" s="500"/>
      <c r="X900" s="500"/>
      <c r="Y900" s="500"/>
      <c r="Z900" s="500"/>
    </row>
    <row r="901" spans="1:26" ht="15.75">
      <c r="A901" s="500"/>
      <c r="B901" s="500"/>
      <c r="C901" s="500"/>
      <c r="D901" s="500"/>
      <c r="E901" s="500"/>
      <c r="F901" s="500"/>
      <c r="G901" s="500"/>
      <c r="H901" s="500"/>
      <c r="I901" s="500"/>
      <c r="J901" s="500"/>
      <c r="K901" s="500"/>
      <c r="L901" s="500"/>
      <c r="M901" s="500"/>
      <c r="N901" s="500"/>
      <c r="O901" s="500"/>
      <c r="P901" s="500"/>
      <c r="Q901" s="500"/>
      <c r="R901" s="500"/>
      <c r="S901" s="500"/>
      <c r="T901" s="500"/>
      <c r="U901" s="500"/>
      <c r="V901" s="500"/>
      <c r="W901" s="500"/>
      <c r="X901" s="500"/>
      <c r="Y901" s="500"/>
      <c r="Z901" s="500"/>
    </row>
    <row r="902" spans="1:26" ht="15.75">
      <c r="A902" s="500"/>
      <c r="B902" s="500"/>
      <c r="C902" s="500"/>
      <c r="D902" s="500"/>
      <c r="E902" s="500"/>
      <c r="F902" s="500"/>
      <c r="G902" s="500"/>
      <c r="H902" s="500"/>
      <c r="I902" s="500"/>
      <c r="J902" s="500"/>
      <c r="K902" s="500"/>
      <c r="L902" s="500"/>
      <c r="M902" s="500"/>
      <c r="N902" s="500"/>
      <c r="O902" s="500"/>
      <c r="P902" s="500"/>
      <c r="Q902" s="500"/>
      <c r="R902" s="500"/>
      <c r="S902" s="500"/>
      <c r="T902" s="500"/>
      <c r="U902" s="500"/>
      <c r="V902" s="500"/>
      <c r="W902" s="500"/>
      <c r="X902" s="500"/>
      <c r="Y902" s="500"/>
      <c r="Z902" s="500"/>
    </row>
    <row r="903" spans="1:26" ht="15.75">
      <c r="A903" s="500"/>
      <c r="B903" s="500"/>
      <c r="C903" s="500"/>
      <c r="D903" s="500"/>
      <c r="E903" s="500"/>
      <c r="F903" s="500"/>
      <c r="G903" s="500"/>
      <c r="H903" s="500"/>
      <c r="I903" s="500"/>
      <c r="J903" s="500"/>
      <c r="K903" s="500"/>
      <c r="L903" s="500"/>
      <c r="M903" s="500"/>
      <c r="N903" s="500"/>
      <c r="O903" s="500"/>
      <c r="P903" s="500"/>
      <c r="Q903" s="500"/>
      <c r="R903" s="500"/>
      <c r="S903" s="500"/>
      <c r="T903" s="500"/>
      <c r="U903" s="500"/>
      <c r="V903" s="500"/>
      <c r="W903" s="500"/>
      <c r="X903" s="500"/>
      <c r="Y903" s="500"/>
      <c r="Z903" s="500"/>
    </row>
    <row r="904" spans="1:26" ht="15.75">
      <c r="A904" s="500"/>
      <c r="B904" s="500"/>
      <c r="C904" s="500"/>
      <c r="D904" s="500"/>
      <c r="E904" s="500"/>
      <c r="F904" s="500"/>
      <c r="G904" s="500"/>
      <c r="H904" s="500"/>
      <c r="I904" s="500"/>
      <c r="J904" s="500"/>
      <c r="K904" s="500"/>
      <c r="L904" s="500"/>
      <c r="M904" s="500"/>
      <c r="N904" s="500"/>
      <c r="O904" s="500"/>
      <c r="P904" s="500"/>
      <c r="Q904" s="500"/>
      <c r="R904" s="500"/>
      <c r="S904" s="500"/>
      <c r="T904" s="500"/>
      <c r="U904" s="500"/>
      <c r="V904" s="500"/>
      <c r="W904" s="500"/>
      <c r="X904" s="500"/>
      <c r="Y904" s="500"/>
      <c r="Z904" s="500"/>
    </row>
    <row r="905" spans="1:26" ht="15.75">
      <c r="A905" s="500"/>
      <c r="B905" s="500"/>
      <c r="C905" s="500"/>
      <c r="D905" s="500"/>
      <c r="E905" s="500"/>
      <c r="F905" s="500"/>
      <c r="G905" s="500"/>
      <c r="H905" s="500"/>
      <c r="I905" s="500"/>
      <c r="J905" s="500"/>
      <c r="K905" s="500"/>
      <c r="L905" s="500"/>
      <c r="M905" s="500"/>
      <c r="N905" s="500"/>
      <c r="O905" s="500"/>
      <c r="P905" s="500"/>
      <c r="Q905" s="500"/>
      <c r="R905" s="500"/>
      <c r="S905" s="500"/>
      <c r="T905" s="500"/>
      <c r="U905" s="500"/>
      <c r="V905" s="500"/>
      <c r="W905" s="500"/>
      <c r="X905" s="500"/>
      <c r="Y905" s="500"/>
      <c r="Z905" s="500"/>
    </row>
    <row r="906" spans="1:26" ht="15.75">
      <c r="A906" s="500"/>
      <c r="B906" s="500"/>
      <c r="C906" s="500"/>
      <c r="D906" s="500"/>
      <c r="E906" s="500"/>
      <c r="F906" s="500"/>
      <c r="G906" s="500"/>
      <c r="H906" s="500"/>
      <c r="I906" s="500"/>
      <c r="J906" s="500"/>
      <c r="K906" s="500"/>
      <c r="L906" s="500"/>
      <c r="M906" s="500"/>
      <c r="N906" s="500"/>
      <c r="O906" s="500"/>
      <c r="P906" s="500"/>
      <c r="Q906" s="500"/>
      <c r="R906" s="500"/>
      <c r="S906" s="500"/>
      <c r="T906" s="500"/>
      <c r="U906" s="500"/>
      <c r="V906" s="500"/>
      <c r="W906" s="500"/>
      <c r="X906" s="500"/>
      <c r="Y906" s="500"/>
      <c r="Z906" s="500"/>
    </row>
    <row r="907" spans="1:26" ht="15.75">
      <c r="A907" s="500"/>
      <c r="B907" s="500"/>
      <c r="C907" s="500"/>
      <c r="D907" s="500"/>
      <c r="E907" s="500"/>
      <c r="F907" s="500"/>
      <c r="G907" s="500"/>
      <c r="H907" s="500"/>
      <c r="I907" s="500"/>
      <c r="J907" s="500"/>
      <c r="K907" s="500"/>
      <c r="L907" s="500"/>
      <c r="M907" s="500"/>
      <c r="N907" s="500"/>
      <c r="O907" s="500"/>
      <c r="P907" s="500"/>
      <c r="Q907" s="500"/>
      <c r="R907" s="500"/>
      <c r="S907" s="500"/>
      <c r="T907" s="500"/>
      <c r="U907" s="500"/>
      <c r="V907" s="500"/>
      <c r="W907" s="500"/>
      <c r="X907" s="500"/>
      <c r="Y907" s="500"/>
      <c r="Z907" s="500"/>
    </row>
    <row r="908" spans="1:26" ht="15.75">
      <c r="A908" s="500"/>
      <c r="B908" s="500"/>
      <c r="C908" s="500"/>
      <c r="D908" s="500"/>
      <c r="E908" s="500"/>
      <c r="F908" s="500"/>
      <c r="G908" s="500"/>
      <c r="H908" s="500"/>
      <c r="I908" s="500"/>
      <c r="J908" s="500"/>
      <c r="K908" s="500"/>
      <c r="L908" s="500"/>
      <c r="M908" s="500"/>
      <c r="N908" s="500"/>
      <c r="O908" s="500"/>
      <c r="P908" s="500"/>
      <c r="Q908" s="500"/>
      <c r="R908" s="500"/>
      <c r="S908" s="500"/>
      <c r="T908" s="500"/>
      <c r="U908" s="500"/>
      <c r="V908" s="500"/>
      <c r="W908" s="500"/>
      <c r="X908" s="500"/>
      <c r="Y908" s="500"/>
      <c r="Z908" s="500"/>
    </row>
    <row r="909" spans="1:26" ht="15.75">
      <c r="A909" s="500"/>
      <c r="B909" s="500"/>
      <c r="C909" s="500"/>
      <c r="D909" s="500"/>
      <c r="E909" s="500"/>
      <c r="F909" s="500"/>
      <c r="G909" s="500"/>
      <c r="H909" s="500"/>
      <c r="I909" s="500"/>
      <c r="J909" s="500"/>
      <c r="K909" s="500"/>
      <c r="L909" s="500"/>
      <c r="M909" s="500"/>
      <c r="N909" s="500"/>
      <c r="O909" s="500"/>
      <c r="P909" s="500"/>
      <c r="Q909" s="500"/>
      <c r="R909" s="500"/>
      <c r="S909" s="500"/>
      <c r="T909" s="500"/>
      <c r="U909" s="500"/>
      <c r="V909" s="500"/>
      <c r="W909" s="500"/>
      <c r="X909" s="500"/>
      <c r="Y909" s="500"/>
      <c r="Z909" s="500"/>
    </row>
    <row r="910" spans="1:26" ht="15.75">
      <c r="A910" s="500"/>
      <c r="B910" s="500"/>
      <c r="C910" s="500"/>
      <c r="D910" s="500"/>
      <c r="E910" s="500"/>
      <c r="F910" s="500"/>
      <c r="G910" s="500"/>
      <c r="H910" s="500"/>
      <c r="I910" s="500"/>
      <c r="J910" s="500"/>
      <c r="K910" s="500"/>
      <c r="L910" s="500"/>
      <c r="M910" s="500"/>
      <c r="N910" s="500"/>
      <c r="O910" s="500"/>
      <c r="P910" s="500"/>
      <c r="Q910" s="500"/>
      <c r="R910" s="500"/>
      <c r="S910" s="500"/>
      <c r="T910" s="500"/>
      <c r="U910" s="500"/>
      <c r="V910" s="500"/>
      <c r="W910" s="500"/>
      <c r="X910" s="500"/>
      <c r="Y910" s="500"/>
      <c r="Z910" s="500"/>
    </row>
    <row r="911" spans="1:26" ht="15.75">
      <c r="A911" s="500"/>
      <c r="B911" s="500"/>
      <c r="C911" s="500"/>
      <c r="D911" s="500"/>
      <c r="E911" s="500"/>
      <c r="F911" s="500"/>
      <c r="G911" s="500"/>
      <c r="H911" s="500"/>
      <c r="I911" s="500"/>
      <c r="J911" s="500"/>
      <c r="K911" s="500"/>
      <c r="L911" s="500"/>
      <c r="M911" s="500"/>
      <c r="N911" s="500"/>
      <c r="O911" s="500"/>
      <c r="P911" s="500"/>
      <c r="Q911" s="500"/>
      <c r="R911" s="500"/>
      <c r="S911" s="500"/>
      <c r="T911" s="500"/>
      <c r="U911" s="500"/>
      <c r="V911" s="500"/>
      <c r="W911" s="500"/>
      <c r="X911" s="500"/>
      <c r="Y911" s="500"/>
      <c r="Z911" s="500"/>
    </row>
    <row r="912" spans="1:26" ht="15.75">
      <c r="A912" s="500"/>
      <c r="B912" s="500"/>
      <c r="C912" s="500"/>
      <c r="D912" s="500"/>
      <c r="E912" s="500"/>
      <c r="F912" s="500"/>
      <c r="G912" s="500"/>
      <c r="H912" s="500"/>
      <c r="I912" s="500"/>
      <c r="J912" s="500"/>
      <c r="K912" s="500"/>
      <c r="L912" s="500"/>
      <c r="M912" s="500"/>
      <c r="N912" s="500"/>
      <c r="O912" s="500"/>
      <c r="P912" s="500"/>
      <c r="Q912" s="500"/>
      <c r="R912" s="500"/>
      <c r="S912" s="500"/>
      <c r="T912" s="500"/>
      <c r="U912" s="500"/>
      <c r="V912" s="500"/>
      <c r="W912" s="500"/>
      <c r="X912" s="500"/>
      <c r="Y912" s="500"/>
      <c r="Z912" s="500"/>
    </row>
    <row r="913" spans="1:26" ht="15.75">
      <c r="A913" s="500"/>
      <c r="B913" s="500"/>
      <c r="C913" s="500"/>
      <c r="D913" s="500"/>
      <c r="E913" s="500"/>
      <c r="F913" s="500"/>
      <c r="G913" s="500"/>
      <c r="H913" s="500"/>
      <c r="I913" s="500"/>
      <c r="J913" s="500"/>
      <c r="K913" s="500"/>
      <c r="L913" s="500"/>
      <c r="M913" s="500"/>
      <c r="N913" s="500"/>
      <c r="O913" s="500"/>
      <c r="P913" s="500"/>
      <c r="Q913" s="500"/>
      <c r="R913" s="500"/>
      <c r="S913" s="500"/>
      <c r="T913" s="500"/>
      <c r="U913" s="500"/>
      <c r="V913" s="500"/>
      <c r="W913" s="500"/>
      <c r="X913" s="500"/>
      <c r="Y913" s="500"/>
      <c r="Z913" s="500"/>
    </row>
    <row r="914" spans="1:26" ht="15.75">
      <c r="A914" s="500"/>
      <c r="B914" s="500"/>
      <c r="C914" s="500"/>
      <c r="D914" s="500"/>
      <c r="E914" s="500"/>
      <c r="F914" s="500"/>
      <c r="G914" s="500"/>
      <c r="H914" s="500"/>
      <c r="I914" s="500"/>
      <c r="J914" s="500"/>
      <c r="K914" s="500"/>
      <c r="L914" s="500"/>
      <c r="M914" s="500"/>
      <c r="N914" s="500"/>
      <c r="O914" s="500"/>
      <c r="P914" s="500"/>
      <c r="Q914" s="500"/>
      <c r="R914" s="500"/>
      <c r="S914" s="500"/>
      <c r="T914" s="500"/>
      <c r="U914" s="500"/>
      <c r="V914" s="500"/>
      <c r="W914" s="500"/>
      <c r="X914" s="500"/>
      <c r="Y914" s="500"/>
      <c r="Z914" s="500"/>
    </row>
    <row r="915" spans="1:26" ht="15.75">
      <c r="A915" s="500"/>
      <c r="B915" s="500"/>
      <c r="C915" s="500"/>
      <c r="D915" s="500"/>
      <c r="E915" s="500"/>
      <c r="F915" s="500"/>
      <c r="G915" s="500"/>
      <c r="H915" s="500"/>
      <c r="I915" s="500"/>
      <c r="J915" s="500"/>
      <c r="K915" s="500"/>
      <c r="L915" s="500"/>
      <c r="M915" s="500"/>
      <c r="N915" s="500"/>
      <c r="O915" s="500"/>
      <c r="P915" s="500"/>
      <c r="Q915" s="500"/>
      <c r="R915" s="500"/>
      <c r="S915" s="500"/>
      <c r="T915" s="500"/>
      <c r="U915" s="500"/>
      <c r="V915" s="500"/>
      <c r="W915" s="500"/>
      <c r="X915" s="500"/>
      <c r="Y915" s="500"/>
      <c r="Z915" s="500"/>
    </row>
    <row r="916" spans="1:26" ht="15.75">
      <c r="A916" s="500"/>
      <c r="B916" s="500"/>
      <c r="C916" s="500"/>
      <c r="D916" s="500"/>
      <c r="E916" s="500"/>
      <c r="F916" s="500"/>
      <c r="G916" s="500"/>
      <c r="H916" s="500"/>
      <c r="I916" s="500"/>
      <c r="J916" s="500"/>
      <c r="K916" s="500"/>
      <c r="L916" s="500"/>
      <c r="M916" s="500"/>
      <c r="N916" s="500"/>
      <c r="O916" s="500"/>
      <c r="P916" s="500"/>
      <c r="Q916" s="500"/>
      <c r="R916" s="500"/>
      <c r="S916" s="500"/>
      <c r="T916" s="500"/>
      <c r="U916" s="500"/>
      <c r="V916" s="500"/>
      <c r="W916" s="500"/>
      <c r="X916" s="500"/>
      <c r="Y916" s="500"/>
      <c r="Z916" s="500"/>
    </row>
    <row r="917" spans="1:26" ht="15.75">
      <c r="A917" s="500"/>
      <c r="B917" s="500"/>
      <c r="C917" s="500"/>
      <c r="D917" s="500"/>
      <c r="E917" s="500"/>
      <c r="F917" s="500"/>
      <c r="G917" s="500"/>
      <c r="H917" s="500"/>
      <c r="I917" s="500"/>
      <c r="J917" s="500"/>
      <c r="K917" s="500"/>
      <c r="L917" s="500"/>
      <c r="M917" s="500"/>
      <c r="N917" s="500"/>
      <c r="O917" s="500"/>
      <c r="P917" s="500"/>
      <c r="Q917" s="500"/>
      <c r="R917" s="500"/>
      <c r="S917" s="500"/>
      <c r="T917" s="500"/>
      <c r="U917" s="500"/>
      <c r="V917" s="500"/>
      <c r="W917" s="500"/>
      <c r="X917" s="500"/>
      <c r="Y917" s="500"/>
      <c r="Z917" s="500"/>
    </row>
    <row r="918" spans="1:26" ht="15.75">
      <c r="A918" s="500"/>
      <c r="B918" s="500"/>
      <c r="C918" s="500"/>
      <c r="D918" s="500"/>
      <c r="E918" s="500"/>
      <c r="F918" s="500"/>
      <c r="G918" s="500"/>
      <c r="H918" s="500"/>
      <c r="I918" s="500"/>
      <c r="J918" s="500"/>
      <c r="K918" s="500"/>
      <c r="L918" s="500"/>
      <c r="M918" s="500"/>
      <c r="N918" s="500"/>
      <c r="O918" s="500"/>
      <c r="P918" s="500"/>
      <c r="Q918" s="500"/>
      <c r="R918" s="500"/>
      <c r="S918" s="500"/>
      <c r="T918" s="500"/>
      <c r="U918" s="500"/>
      <c r="V918" s="500"/>
      <c r="W918" s="500"/>
      <c r="X918" s="500"/>
      <c r="Y918" s="500"/>
      <c r="Z918" s="500"/>
    </row>
    <row r="919" spans="1:26" ht="15.75">
      <c r="A919" s="500"/>
      <c r="B919" s="500"/>
      <c r="C919" s="500"/>
      <c r="D919" s="500"/>
      <c r="E919" s="500"/>
      <c r="F919" s="500"/>
      <c r="G919" s="500"/>
      <c r="H919" s="500"/>
      <c r="I919" s="500"/>
      <c r="J919" s="500"/>
      <c r="K919" s="500"/>
      <c r="L919" s="500"/>
      <c r="M919" s="500"/>
      <c r="N919" s="500"/>
      <c r="O919" s="500"/>
      <c r="P919" s="500"/>
      <c r="Q919" s="500"/>
      <c r="R919" s="500"/>
      <c r="S919" s="500"/>
      <c r="T919" s="500"/>
      <c r="U919" s="500"/>
      <c r="V919" s="500"/>
      <c r="W919" s="500"/>
      <c r="X919" s="500"/>
      <c r="Y919" s="500"/>
      <c r="Z919" s="500"/>
    </row>
    <row r="920" spans="1:26" ht="15.75">
      <c r="A920" s="500"/>
      <c r="B920" s="500"/>
      <c r="C920" s="500"/>
      <c r="D920" s="500"/>
      <c r="E920" s="500"/>
      <c r="F920" s="500"/>
      <c r="G920" s="500"/>
      <c r="H920" s="500"/>
      <c r="I920" s="500"/>
      <c r="J920" s="500"/>
      <c r="K920" s="500"/>
      <c r="L920" s="500"/>
      <c r="M920" s="500"/>
      <c r="N920" s="500"/>
      <c r="O920" s="500"/>
      <c r="P920" s="500"/>
      <c r="Q920" s="500"/>
      <c r="R920" s="500"/>
      <c r="S920" s="500"/>
      <c r="T920" s="500"/>
      <c r="U920" s="500"/>
      <c r="V920" s="500"/>
      <c r="W920" s="500"/>
      <c r="X920" s="500"/>
      <c r="Y920" s="500"/>
      <c r="Z920" s="500"/>
    </row>
    <row r="921" spans="1:26" ht="15.75">
      <c r="A921" s="500"/>
      <c r="B921" s="500"/>
      <c r="C921" s="500"/>
      <c r="D921" s="500"/>
      <c r="E921" s="500"/>
      <c r="F921" s="500"/>
      <c r="G921" s="500"/>
      <c r="H921" s="500"/>
      <c r="I921" s="500"/>
      <c r="J921" s="500"/>
      <c r="K921" s="500"/>
      <c r="L921" s="500"/>
      <c r="M921" s="500"/>
      <c r="N921" s="500"/>
      <c r="O921" s="500"/>
      <c r="P921" s="500"/>
      <c r="Q921" s="500"/>
      <c r="R921" s="500"/>
      <c r="S921" s="500"/>
      <c r="T921" s="500"/>
      <c r="U921" s="500"/>
      <c r="V921" s="500"/>
      <c r="W921" s="500"/>
      <c r="X921" s="500"/>
      <c r="Y921" s="500"/>
      <c r="Z921" s="500"/>
    </row>
    <row r="922" spans="1:26" ht="15.75">
      <c r="A922" s="500"/>
      <c r="B922" s="500"/>
      <c r="C922" s="500"/>
      <c r="D922" s="500"/>
      <c r="E922" s="500"/>
      <c r="F922" s="500"/>
      <c r="G922" s="500"/>
      <c r="H922" s="500"/>
      <c r="I922" s="500"/>
      <c r="J922" s="500"/>
      <c r="K922" s="500"/>
      <c r="L922" s="500"/>
      <c r="M922" s="500"/>
      <c r="N922" s="500"/>
      <c r="O922" s="500"/>
      <c r="P922" s="500"/>
      <c r="Q922" s="500"/>
      <c r="R922" s="500"/>
      <c r="S922" s="500"/>
      <c r="T922" s="500"/>
      <c r="U922" s="500"/>
      <c r="V922" s="500"/>
      <c r="W922" s="500"/>
      <c r="X922" s="500"/>
      <c r="Y922" s="500"/>
      <c r="Z922" s="500"/>
    </row>
    <row r="923" spans="1:26" ht="15.75">
      <c r="A923" s="500"/>
      <c r="B923" s="500"/>
      <c r="C923" s="500"/>
      <c r="D923" s="500"/>
      <c r="E923" s="500"/>
      <c r="F923" s="500"/>
      <c r="G923" s="500"/>
      <c r="H923" s="500"/>
      <c r="I923" s="500"/>
      <c r="J923" s="500"/>
      <c r="K923" s="500"/>
      <c r="L923" s="500"/>
      <c r="M923" s="500"/>
      <c r="N923" s="500"/>
      <c r="O923" s="500"/>
      <c r="P923" s="500"/>
      <c r="Q923" s="500"/>
      <c r="R923" s="500"/>
      <c r="S923" s="500"/>
      <c r="T923" s="500"/>
      <c r="U923" s="500"/>
      <c r="V923" s="500"/>
      <c r="W923" s="500"/>
      <c r="X923" s="500"/>
      <c r="Y923" s="500"/>
      <c r="Z923" s="500"/>
    </row>
    <row r="924" spans="1:26" ht="15.75">
      <c r="A924" s="500"/>
      <c r="B924" s="500"/>
      <c r="C924" s="500"/>
      <c r="D924" s="500"/>
      <c r="E924" s="500"/>
      <c r="F924" s="500"/>
      <c r="G924" s="500"/>
      <c r="H924" s="500"/>
      <c r="I924" s="500"/>
      <c r="J924" s="500"/>
      <c r="K924" s="500"/>
      <c r="L924" s="500"/>
      <c r="M924" s="500"/>
      <c r="N924" s="500"/>
      <c r="O924" s="500"/>
      <c r="P924" s="500"/>
      <c r="Q924" s="500"/>
      <c r="R924" s="500"/>
      <c r="S924" s="500"/>
      <c r="T924" s="500"/>
      <c r="U924" s="500"/>
      <c r="V924" s="500"/>
      <c r="W924" s="500"/>
      <c r="X924" s="500"/>
      <c r="Y924" s="500"/>
      <c r="Z924" s="500"/>
    </row>
    <row r="925" spans="1:26" ht="15.75">
      <c r="A925" s="500"/>
      <c r="B925" s="500"/>
      <c r="C925" s="500"/>
      <c r="D925" s="500"/>
      <c r="E925" s="500"/>
      <c r="F925" s="500"/>
      <c r="G925" s="500"/>
      <c r="H925" s="500"/>
      <c r="I925" s="500"/>
      <c r="J925" s="500"/>
      <c r="K925" s="500"/>
      <c r="L925" s="500"/>
      <c r="M925" s="500"/>
      <c r="N925" s="500"/>
      <c r="O925" s="500"/>
      <c r="P925" s="500"/>
      <c r="Q925" s="500"/>
      <c r="R925" s="500"/>
      <c r="S925" s="500"/>
      <c r="T925" s="500"/>
      <c r="U925" s="500"/>
      <c r="V925" s="500"/>
      <c r="W925" s="500"/>
      <c r="X925" s="500"/>
      <c r="Y925" s="500"/>
      <c r="Z925" s="500"/>
    </row>
    <row r="926" spans="1:26" ht="15.75">
      <c r="A926" s="500"/>
      <c r="B926" s="500"/>
      <c r="C926" s="500"/>
      <c r="D926" s="500"/>
      <c r="E926" s="500"/>
      <c r="F926" s="500"/>
      <c r="G926" s="500"/>
      <c r="H926" s="500"/>
      <c r="I926" s="500"/>
      <c r="J926" s="500"/>
      <c r="K926" s="500"/>
      <c r="L926" s="500"/>
      <c r="M926" s="500"/>
      <c r="N926" s="500"/>
      <c r="O926" s="500"/>
      <c r="P926" s="500"/>
      <c r="Q926" s="500"/>
      <c r="R926" s="500"/>
      <c r="S926" s="500"/>
      <c r="T926" s="500"/>
      <c r="U926" s="500"/>
      <c r="V926" s="500"/>
      <c r="W926" s="500"/>
      <c r="X926" s="500"/>
      <c r="Y926" s="500"/>
      <c r="Z926" s="500"/>
    </row>
    <row r="927" spans="1:26" ht="15.75">
      <c r="A927" s="500"/>
      <c r="B927" s="500"/>
      <c r="C927" s="500"/>
      <c r="D927" s="500"/>
      <c r="E927" s="500"/>
      <c r="F927" s="500"/>
      <c r="G927" s="500"/>
      <c r="H927" s="500"/>
      <c r="I927" s="500"/>
      <c r="J927" s="500"/>
      <c r="K927" s="500"/>
      <c r="L927" s="500"/>
      <c r="M927" s="500"/>
      <c r="N927" s="500"/>
      <c r="O927" s="500"/>
      <c r="P927" s="500"/>
      <c r="Q927" s="500"/>
      <c r="R927" s="500"/>
      <c r="S927" s="500"/>
      <c r="T927" s="500"/>
      <c r="U927" s="500"/>
      <c r="V927" s="500"/>
      <c r="W927" s="500"/>
      <c r="X927" s="500"/>
      <c r="Y927" s="500"/>
      <c r="Z927" s="500"/>
    </row>
    <row r="928" spans="1:26" ht="15.75">
      <c r="A928" s="500"/>
      <c r="B928" s="500"/>
      <c r="C928" s="500"/>
      <c r="D928" s="500"/>
      <c r="E928" s="500"/>
      <c r="F928" s="500"/>
      <c r="G928" s="500"/>
      <c r="H928" s="500"/>
      <c r="I928" s="500"/>
      <c r="J928" s="500"/>
      <c r="K928" s="500"/>
      <c r="L928" s="500"/>
      <c r="M928" s="500"/>
      <c r="N928" s="500"/>
      <c r="O928" s="500"/>
      <c r="P928" s="500"/>
      <c r="Q928" s="500"/>
      <c r="R928" s="500"/>
      <c r="S928" s="500"/>
      <c r="T928" s="500"/>
      <c r="U928" s="500"/>
      <c r="V928" s="500"/>
      <c r="W928" s="500"/>
      <c r="X928" s="500"/>
      <c r="Y928" s="500"/>
      <c r="Z928" s="500"/>
    </row>
    <row r="929" spans="1:26" ht="15.75">
      <c r="A929" s="500"/>
      <c r="B929" s="500"/>
      <c r="C929" s="500"/>
      <c r="D929" s="500"/>
      <c r="E929" s="500"/>
      <c r="F929" s="500"/>
      <c r="G929" s="500"/>
      <c r="H929" s="500"/>
      <c r="I929" s="500"/>
      <c r="J929" s="500"/>
      <c r="K929" s="500"/>
      <c r="L929" s="500"/>
      <c r="M929" s="500"/>
      <c r="N929" s="500"/>
      <c r="O929" s="500"/>
      <c r="P929" s="500"/>
      <c r="Q929" s="500"/>
      <c r="R929" s="500"/>
      <c r="S929" s="500"/>
      <c r="T929" s="500"/>
      <c r="U929" s="500"/>
      <c r="V929" s="500"/>
      <c r="W929" s="500"/>
      <c r="X929" s="500"/>
      <c r="Y929" s="500"/>
      <c r="Z929" s="500"/>
    </row>
    <row r="930" spans="1:26" ht="15.75">
      <c r="A930" s="500"/>
      <c r="B930" s="500"/>
      <c r="C930" s="500"/>
      <c r="D930" s="500"/>
      <c r="E930" s="500"/>
      <c r="F930" s="500"/>
      <c r="G930" s="500"/>
      <c r="H930" s="500"/>
      <c r="I930" s="500"/>
      <c r="J930" s="500"/>
      <c r="K930" s="500"/>
      <c r="L930" s="500"/>
      <c r="M930" s="500"/>
      <c r="N930" s="500"/>
      <c r="O930" s="500"/>
      <c r="P930" s="500"/>
      <c r="Q930" s="500"/>
      <c r="R930" s="500"/>
      <c r="S930" s="500"/>
      <c r="T930" s="500"/>
      <c r="U930" s="500"/>
      <c r="V930" s="500"/>
      <c r="W930" s="500"/>
      <c r="X930" s="500"/>
      <c r="Y930" s="500"/>
      <c r="Z930" s="500"/>
    </row>
    <row r="931" spans="1:26" ht="15.75">
      <c r="A931" s="500"/>
      <c r="B931" s="500"/>
      <c r="C931" s="500"/>
      <c r="D931" s="500"/>
      <c r="E931" s="500"/>
      <c r="F931" s="500"/>
      <c r="G931" s="500"/>
      <c r="H931" s="500"/>
      <c r="I931" s="500"/>
      <c r="J931" s="500"/>
      <c r="K931" s="500"/>
      <c r="L931" s="500"/>
      <c r="M931" s="500"/>
      <c r="N931" s="500"/>
      <c r="O931" s="500"/>
      <c r="P931" s="500"/>
      <c r="Q931" s="500"/>
      <c r="R931" s="500"/>
      <c r="S931" s="500"/>
      <c r="T931" s="500"/>
      <c r="U931" s="500"/>
      <c r="V931" s="500"/>
      <c r="W931" s="500"/>
      <c r="X931" s="500"/>
      <c r="Y931" s="500"/>
      <c r="Z931" s="500"/>
    </row>
    <row r="932" spans="1:26" ht="15.75">
      <c r="A932" s="500"/>
      <c r="B932" s="500"/>
      <c r="C932" s="500"/>
      <c r="D932" s="500"/>
      <c r="E932" s="500"/>
      <c r="F932" s="500"/>
      <c r="G932" s="500"/>
      <c r="H932" s="500"/>
      <c r="I932" s="500"/>
      <c r="J932" s="500"/>
      <c r="K932" s="500"/>
      <c r="L932" s="500"/>
      <c r="M932" s="500"/>
      <c r="N932" s="500"/>
      <c r="O932" s="500"/>
      <c r="P932" s="500"/>
      <c r="Q932" s="500"/>
      <c r="R932" s="500"/>
      <c r="S932" s="500"/>
      <c r="T932" s="500"/>
      <c r="U932" s="500"/>
      <c r="V932" s="500"/>
      <c r="W932" s="500"/>
      <c r="X932" s="500"/>
      <c r="Y932" s="500"/>
      <c r="Z932" s="500"/>
    </row>
    <row r="933" spans="1:26" ht="15.75">
      <c r="A933" s="500"/>
      <c r="B933" s="500"/>
      <c r="C933" s="500"/>
      <c r="D933" s="500"/>
      <c r="E933" s="500"/>
      <c r="F933" s="500"/>
      <c r="G933" s="500"/>
      <c r="H933" s="500"/>
      <c r="I933" s="500"/>
      <c r="J933" s="500"/>
      <c r="K933" s="500"/>
      <c r="L933" s="500"/>
      <c r="M933" s="500"/>
      <c r="N933" s="500"/>
      <c r="O933" s="500"/>
      <c r="P933" s="500"/>
      <c r="Q933" s="500"/>
      <c r="R933" s="500"/>
      <c r="S933" s="500"/>
      <c r="T933" s="500"/>
      <c r="U933" s="500"/>
      <c r="V933" s="500"/>
      <c r="W933" s="500"/>
      <c r="X933" s="500"/>
      <c r="Y933" s="500"/>
      <c r="Z933" s="500"/>
    </row>
    <row r="934" spans="1:26" ht="15.75">
      <c r="A934" s="500"/>
      <c r="B934" s="500"/>
      <c r="C934" s="500"/>
      <c r="D934" s="500"/>
      <c r="E934" s="500"/>
      <c r="F934" s="500"/>
      <c r="G934" s="500"/>
      <c r="H934" s="500"/>
      <c r="I934" s="500"/>
      <c r="J934" s="500"/>
      <c r="K934" s="500"/>
      <c r="L934" s="500"/>
      <c r="M934" s="500"/>
      <c r="N934" s="500"/>
      <c r="O934" s="500"/>
      <c r="P934" s="500"/>
      <c r="Q934" s="500"/>
      <c r="R934" s="500"/>
      <c r="S934" s="500"/>
      <c r="T934" s="500"/>
      <c r="U934" s="500"/>
      <c r="V934" s="500"/>
      <c r="W934" s="500"/>
      <c r="X934" s="500"/>
      <c r="Y934" s="500"/>
      <c r="Z934" s="500"/>
    </row>
    <row r="935" spans="1:26" ht="15.75">
      <c r="A935" s="500"/>
      <c r="B935" s="500"/>
      <c r="C935" s="500"/>
      <c r="D935" s="500"/>
      <c r="E935" s="500"/>
      <c r="F935" s="500"/>
      <c r="G935" s="500"/>
      <c r="H935" s="500"/>
      <c r="I935" s="500"/>
      <c r="J935" s="500"/>
      <c r="K935" s="500"/>
      <c r="L935" s="500"/>
      <c r="M935" s="500"/>
      <c r="N935" s="500"/>
      <c r="O935" s="500"/>
      <c r="P935" s="500"/>
      <c r="Q935" s="500"/>
      <c r="R935" s="500"/>
      <c r="S935" s="500"/>
      <c r="T935" s="500"/>
      <c r="U935" s="500"/>
      <c r="V935" s="500"/>
      <c r="W935" s="500"/>
      <c r="X935" s="500"/>
      <c r="Y935" s="500"/>
      <c r="Z935" s="500"/>
    </row>
    <row r="936" spans="1:26" ht="15.75">
      <c r="A936" s="500"/>
      <c r="B936" s="500"/>
      <c r="C936" s="500"/>
      <c r="D936" s="500"/>
      <c r="E936" s="500"/>
      <c r="F936" s="500"/>
      <c r="G936" s="500"/>
      <c r="H936" s="500"/>
      <c r="I936" s="500"/>
      <c r="J936" s="500"/>
      <c r="K936" s="500"/>
      <c r="L936" s="500"/>
      <c r="M936" s="500"/>
      <c r="N936" s="500"/>
      <c r="O936" s="500"/>
      <c r="P936" s="500"/>
      <c r="Q936" s="500"/>
      <c r="R936" s="500"/>
      <c r="S936" s="500"/>
      <c r="T936" s="500"/>
      <c r="U936" s="500"/>
      <c r="V936" s="500"/>
      <c r="W936" s="500"/>
      <c r="X936" s="500"/>
      <c r="Y936" s="500"/>
      <c r="Z936" s="500"/>
    </row>
    <row r="937" spans="1:26" ht="15.75">
      <c r="A937" s="500"/>
      <c r="B937" s="500"/>
      <c r="C937" s="500"/>
      <c r="D937" s="500"/>
      <c r="E937" s="500"/>
      <c r="F937" s="500"/>
      <c r="G937" s="500"/>
      <c r="H937" s="500"/>
      <c r="I937" s="500"/>
      <c r="J937" s="500"/>
      <c r="K937" s="500"/>
      <c r="L937" s="500"/>
      <c r="M937" s="500"/>
      <c r="N937" s="500"/>
      <c r="O937" s="500"/>
      <c r="P937" s="500"/>
      <c r="Q937" s="500"/>
      <c r="R937" s="500"/>
      <c r="S937" s="500"/>
      <c r="T937" s="500"/>
      <c r="U937" s="500"/>
      <c r="V937" s="500"/>
      <c r="W937" s="500"/>
      <c r="X937" s="500"/>
      <c r="Y937" s="500"/>
      <c r="Z937" s="500"/>
    </row>
    <row r="938" spans="1:26" ht="15.75">
      <c r="A938" s="500"/>
      <c r="B938" s="500"/>
      <c r="C938" s="500"/>
      <c r="D938" s="500"/>
      <c r="E938" s="500"/>
      <c r="F938" s="500"/>
      <c r="G938" s="500"/>
      <c r="H938" s="500"/>
      <c r="I938" s="500"/>
      <c r="J938" s="500"/>
      <c r="K938" s="500"/>
      <c r="L938" s="500"/>
      <c r="M938" s="500"/>
      <c r="N938" s="500"/>
      <c r="O938" s="500"/>
      <c r="P938" s="500"/>
      <c r="Q938" s="500"/>
      <c r="R938" s="500"/>
      <c r="S938" s="500"/>
      <c r="T938" s="500"/>
      <c r="U938" s="500"/>
      <c r="V938" s="500"/>
      <c r="W938" s="500"/>
      <c r="X938" s="500"/>
      <c r="Y938" s="500"/>
      <c r="Z938" s="500"/>
    </row>
    <row r="939" spans="1:26" ht="15.75">
      <c r="A939" s="500"/>
      <c r="B939" s="500"/>
      <c r="C939" s="500"/>
      <c r="D939" s="500"/>
      <c r="E939" s="500"/>
      <c r="F939" s="500"/>
      <c r="G939" s="500"/>
      <c r="H939" s="500"/>
      <c r="I939" s="500"/>
      <c r="J939" s="500"/>
      <c r="K939" s="500"/>
      <c r="L939" s="500"/>
      <c r="M939" s="500"/>
      <c r="N939" s="500"/>
      <c r="O939" s="500"/>
      <c r="P939" s="500"/>
      <c r="Q939" s="500"/>
      <c r="R939" s="500"/>
      <c r="S939" s="500"/>
      <c r="T939" s="500"/>
      <c r="U939" s="500"/>
      <c r="V939" s="500"/>
      <c r="W939" s="500"/>
      <c r="X939" s="500"/>
      <c r="Y939" s="500"/>
      <c r="Z939" s="500"/>
    </row>
    <row r="940" spans="1:26" ht="15.75">
      <c r="A940" s="500"/>
      <c r="B940" s="500"/>
      <c r="C940" s="500"/>
      <c r="D940" s="500"/>
      <c r="E940" s="500"/>
      <c r="F940" s="500"/>
      <c r="G940" s="500"/>
      <c r="H940" s="500"/>
      <c r="I940" s="500"/>
      <c r="J940" s="500"/>
      <c r="K940" s="500"/>
      <c r="L940" s="500"/>
      <c r="M940" s="500"/>
      <c r="N940" s="500"/>
      <c r="O940" s="500"/>
      <c r="P940" s="500"/>
      <c r="Q940" s="500"/>
      <c r="R940" s="500"/>
      <c r="S940" s="500"/>
      <c r="T940" s="500"/>
      <c r="U940" s="500"/>
      <c r="V940" s="500"/>
      <c r="W940" s="500"/>
      <c r="X940" s="500"/>
      <c r="Y940" s="500"/>
      <c r="Z940" s="500"/>
    </row>
    <row r="941" spans="1:26" ht="15.75">
      <c r="A941" s="500"/>
      <c r="B941" s="500"/>
      <c r="C941" s="500"/>
      <c r="D941" s="500"/>
      <c r="E941" s="500"/>
      <c r="F941" s="500"/>
      <c r="G941" s="500"/>
      <c r="H941" s="500"/>
      <c r="I941" s="500"/>
      <c r="J941" s="500"/>
      <c r="K941" s="500"/>
      <c r="L941" s="500"/>
      <c r="M941" s="500"/>
      <c r="N941" s="500"/>
      <c r="O941" s="500"/>
      <c r="P941" s="500"/>
      <c r="Q941" s="500"/>
      <c r="R941" s="500"/>
      <c r="S941" s="500"/>
      <c r="T941" s="500"/>
      <c r="U941" s="500"/>
      <c r="V941" s="500"/>
      <c r="W941" s="500"/>
      <c r="X941" s="500"/>
      <c r="Y941" s="500"/>
      <c r="Z941" s="500"/>
    </row>
    <row r="942" spans="1:26" ht="15.75">
      <c r="A942" s="500"/>
      <c r="B942" s="500"/>
      <c r="C942" s="500"/>
      <c r="D942" s="500"/>
      <c r="E942" s="500"/>
      <c r="F942" s="500"/>
      <c r="G942" s="500"/>
      <c r="H942" s="500"/>
      <c r="I942" s="500"/>
      <c r="J942" s="500"/>
      <c r="K942" s="500"/>
      <c r="L942" s="500"/>
      <c r="M942" s="500"/>
      <c r="N942" s="500"/>
      <c r="O942" s="500"/>
      <c r="P942" s="500"/>
      <c r="Q942" s="500"/>
      <c r="R942" s="500"/>
      <c r="S942" s="500"/>
      <c r="T942" s="500"/>
      <c r="U942" s="500"/>
      <c r="V942" s="500"/>
      <c r="W942" s="500"/>
      <c r="X942" s="500"/>
      <c r="Y942" s="500"/>
      <c r="Z942" s="500"/>
    </row>
    <row r="943" spans="1:26" ht="15.75">
      <c r="A943" s="500"/>
      <c r="B943" s="500"/>
      <c r="C943" s="500"/>
      <c r="D943" s="500"/>
      <c r="E943" s="500"/>
      <c r="F943" s="500"/>
      <c r="G943" s="500"/>
      <c r="H943" s="500"/>
      <c r="I943" s="500"/>
      <c r="J943" s="500"/>
      <c r="K943" s="500"/>
      <c r="L943" s="500"/>
      <c r="M943" s="500"/>
      <c r="N943" s="500"/>
      <c r="O943" s="500"/>
      <c r="P943" s="500"/>
      <c r="Q943" s="500"/>
      <c r="R943" s="500"/>
      <c r="S943" s="500"/>
      <c r="T943" s="500"/>
      <c r="U943" s="500"/>
      <c r="V943" s="500"/>
      <c r="W943" s="500"/>
      <c r="X943" s="500"/>
      <c r="Y943" s="500"/>
      <c r="Z943" s="500"/>
    </row>
    <row r="944" spans="1:26" ht="15.75">
      <c r="A944" s="500"/>
      <c r="B944" s="500"/>
      <c r="C944" s="500"/>
      <c r="D944" s="500"/>
      <c r="E944" s="500"/>
      <c r="F944" s="500"/>
      <c r="G944" s="500"/>
      <c r="H944" s="500"/>
      <c r="I944" s="500"/>
      <c r="J944" s="500"/>
      <c r="K944" s="500"/>
      <c r="L944" s="500"/>
      <c r="M944" s="500"/>
      <c r="N944" s="500"/>
      <c r="O944" s="500"/>
      <c r="P944" s="500"/>
      <c r="Q944" s="500"/>
      <c r="R944" s="500"/>
      <c r="S944" s="500"/>
      <c r="T944" s="500"/>
      <c r="U944" s="500"/>
      <c r="V944" s="500"/>
      <c r="W944" s="500"/>
      <c r="X944" s="500"/>
      <c r="Y944" s="500"/>
      <c r="Z944" s="500"/>
    </row>
    <row r="945" spans="1:26" ht="15.75">
      <c r="A945" s="500"/>
      <c r="B945" s="500"/>
      <c r="C945" s="500"/>
      <c r="D945" s="500"/>
      <c r="E945" s="500"/>
      <c r="F945" s="500"/>
      <c r="G945" s="500"/>
      <c r="H945" s="500"/>
      <c r="I945" s="500"/>
      <c r="J945" s="500"/>
      <c r="K945" s="500"/>
      <c r="L945" s="500"/>
      <c r="M945" s="500"/>
      <c r="N945" s="500"/>
      <c r="O945" s="500"/>
      <c r="P945" s="500"/>
      <c r="Q945" s="500"/>
      <c r="R945" s="500"/>
      <c r="S945" s="500"/>
      <c r="T945" s="500"/>
      <c r="U945" s="500"/>
      <c r="V945" s="500"/>
      <c r="W945" s="500"/>
      <c r="X945" s="500"/>
      <c r="Y945" s="500"/>
      <c r="Z945" s="500"/>
    </row>
    <row r="946" spans="1:26" ht="15.75">
      <c r="A946" s="500"/>
      <c r="B946" s="500"/>
      <c r="C946" s="500"/>
      <c r="D946" s="500"/>
      <c r="E946" s="500"/>
      <c r="F946" s="500"/>
      <c r="G946" s="500"/>
      <c r="H946" s="500"/>
      <c r="I946" s="500"/>
      <c r="J946" s="500"/>
      <c r="K946" s="500"/>
      <c r="L946" s="500"/>
      <c r="M946" s="500"/>
      <c r="N946" s="500"/>
      <c r="O946" s="500"/>
      <c r="P946" s="500"/>
      <c r="Q946" s="500"/>
      <c r="R946" s="500"/>
      <c r="S946" s="500"/>
      <c r="T946" s="500"/>
      <c r="U946" s="500"/>
      <c r="V946" s="500"/>
      <c r="W946" s="500"/>
      <c r="X946" s="500"/>
      <c r="Y946" s="500"/>
      <c r="Z946" s="500"/>
    </row>
    <row r="947" spans="1:26" ht="15.75">
      <c r="A947" s="500"/>
      <c r="B947" s="500"/>
      <c r="C947" s="500"/>
      <c r="D947" s="500"/>
      <c r="E947" s="500"/>
      <c r="F947" s="500"/>
      <c r="G947" s="500"/>
      <c r="H947" s="500"/>
      <c r="I947" s="500"/>
      <c r="J947" s="500"/>
      <c r="K947" s="500"/>
      <c r="L947" s="500"/>
      <c r="M947" s="500"/>
      <c r="N947" s="500"/>
      <c r="O947" s="500"/>
      <c r="P947" s="500"/>
      <c r="Q947" s="500"/>
      <c r="R947" s="500"/>
      <c r="S947" s="500"/>
      <c r="T947" s="500"/>
      <c r="U947" s="500"/>
      <c r="V947" s="500"/>
      <c r="W947" s="500"/>
      <c r="X947" s="500"/>
      <c r="Y947" s="500"/>
      <c r="Z947" s="500"/>
    </row>
    <row r="948" spans="1:26" ht="15.75">
      <c r="A948" s="500"/>
      <c r="B948" s="500"/>
      <c r="C948" s="500"/>
      <c r="D948" s="500"/>
      <c r="E948" s="500"/>
      <c r="F948" s="500"/>
      <c r="G948" s="500"/>
      <c r="H948" s="500"/>
      <c r="I948" s="500"/>
      <c r="J948" s="500"/>
      <c r="K948" s="500"/>
      <c r="L948" s="500"/>
      <c r="M948" s="500"/>
      <c r="N948" s="500"/>
      <c r="O948" s="500"/>
      <c r="P948" s="500"/>
      <c r="Q948" s="500"/>
      <c r="R948" s="500"/>
      <c r="S948" s="500"/>
      <c r="T948" s="500"/>
      <c r="U948" s="500"/>
      <c r="V948" s="500"/>
      <c r="W948" s="500"/>
      <c r="X948" s="500"/>
      <c r="Y948" s="500"/>
      <c r="Z948" s="500"/>
    </row>
    <row r="949" spans="1:26" ht="15.75">
      <c r="A949" s="500"/>
      <c r="B949" s="500"/>
      <c r="C949" s="500"/>
      <c r="D949" s="500"/>
      <c r="E949" s="500"/>
      <c r="F949" s="500"/>
      <c r="G949" s="500"/>
      <c r="H949" s="500"/>
      <c r="I949" s="500"/>
      <c r="J949" s="500"/>
      <c r="K949" s="500"/>
      <c r="L949" s="500"/>
      <c r="M949" s="500"/>
      <c r="N949" s="500"/>
      <c r="O949" s="500"/>
      <c r="P949" s="500"/>
      <c r="Q949" s="500"/>
      <c r="R949" s="500"/>
      <c r="S949" s="500"/>
      <c r="T949" s="500"/>
      <c r="U949" s="500"/>
      <c r="V949" s="500"/>
      <c r="W949" s="500"/>
      <c r="X949" s="500"/>
      <c r="Y949" s="500"/>
      <c r="Z949" s="500"/>
    </row>
    <row r="950" spans="1:26" ht="15.75">
      <c r="A950" s="500"/>
      <c r="B950" s="500"/>
      <c r="C950" s="500"/>
      <c r="D950" s="500"/>
      <c r="E950" s="500"/>
      <c r="F950" s="500"/>
      <c r="G950" s="500"/>
      <c r="H950" s="500"/>
      <c r="I950" s="500"/>
      <c r="J950" s="500"/>
      <c r="K950" s="500"/>
      <c r="L950" s="500"/>
      <c r="M950" s="500"/>
      <c r="N950" s="500"/>
      <c r="O950" s="500"/>
      <c r="P950" s="500"/>
      <c r="Q950" s="500"/>
      <c r="R950" s="500"/>
      <c r="S950" s="500"/>
      <c r="T950" s="500"/>
      <c r="U950" s="500"/>
      <c r="V950" s="500"/>
      <c r="W950" s="500"/>
      <c r="X950" s="500"/>
      <c r="Y950" s="500"/>
      <c r="Z950" s="500"/>
    </row>
    <row r="951" spans="1:26" ht="15.75">
      <c r="A951" s="500"/>
      <c r="B951" s="500"/>
      <c r="C951" s="500"/>
      <c r="D951" s="500"/>
      <c r="E951" s="500"/>
      <c r="F951" s="500"/>
      <c r="G951" s="500"/>
      <c r="H951" s="500"/>
      <c r="I951" s="500"/>
      <c r="J951" s="500"/>
      <c r="K951" s="500"/>
      <c r="L951" s="500"/>
      <c r="M951" s="500"/>
      <c r="N951" s="500"/>
      <c r="O951" s="500"/>
      <c r="P951" s="500"/>
      <c r="Q951" s="500"/>
      <c r="R951" s="500"/>
      <c r="S951" s="500"/>
      <c r="T951" s="500"/>
      <c r="U951" s="500"/>
      <c r="V951" s="500"/>
      <c r="W951" s="500"/>
      <c r="X951" s="500"/>
      <c r="Y951" s="500"/>
      <c r="Z951" s="500"/>
    </row>
    <row r="952" spans="1:26" ht="15.75">
      <c r="A952" s="500"/>
      <c r="B952" s="500"/>
      <c r="C952" s="500"/>
      <c r="D952" s="500"/>
      <c r="E952" s="500"/>
      <c r="F952" s="500"/>
      <c r="G952" s="500"/>
      <c r="H952" s="500"/>
      <c r="I952" s="500"/>
      <c r="J952" s="500"/>
      <c r="K952" s="500"/>
      <c r="L952" s="500"/>
      <c r="M952" s="500"/>
      <c r="N952" s="500"/>
      <c r="O952" s="500"/>
      <c r="P952" s="500"/>
      <c r="Q952" s="500"/>
      <c r="R952" s="500"/>
      <c r="S952" s="500"/>
      <c r="T952" s="500"/>
      <c r="U952" s="500"/>
      <c r="V952" s="500"/>
      <c r="W952" s="500"/>
      <c r="X952" s="500"/>
      <c r="Y952" s="500"/>
      <c r="Z952" s="500"/>
    </row>
    <row r="953" spans="1:26" ht="15.75">
      <c r="A953" s="500"/>
      <c r="B953" s="500"/>
      <c r="C953" s="500"/>
      <c r="D953" s="500"/>
      <c r="E953" s="500"/>
      <c r="F953" s="500"/>
      <c r="G953" s="500"/>
      <c r="H953" s="500"/>
      <c r="I953" s="500"/>
      <c r="J953" s="500"/>
      <c r="K953" s="500"/>
      <c r="L953" s="500"/>
      <c r="M953" s="500"/>
      <c r="N953" s="500"/>
      <c r="O953" s="500"/>
      <c r="P953" s="500"/>
      <c r="Q953" s="500"/>
      <c r="R953" s="500"/>
      <c r="S953" s="500"/>
      <c r="T953" s="500"/>
      <c r="U953" s="500"/>
      <c r="V953" s="500"/>
      <c r="W953" s="500"/>
      <c r="X953" s="500"/>
      <c r="Y953" s="500"/>
      <c r="Z953" s="500"/>
    </row>
    <row r="954" spans="1:26" ht="15.75">
      <c r="A954" s="500"/>
      <c r="B954" s="500"/>
      <c r="C954" s="500"/>
      <c r="D954" s="500"/>
      <c r="E954" s="500"/>
      <c r="F954" s="500"/>
      <c r="G954" s="500"/>
      <c r="H954" s="500"/>
      <c r="I954" s="500"/>
      <c r="J954" s="500"/>
      <c r="K954" s="500"/>
      <c r="L954" s="500"/>
      <c r="M954" s="500"/>
      <c r="N954" s="500"/>
      <c r="O954" s="500"/>
      <c r="P954" s="500"/>
      <c r="Q954" s="500"/>
      <c r="R954" s="500"/>
      <c r="S954" s="500"/>
      <c r="T954" s="500"/>
      <c r="U954" s="500"/>
      <c r="V954" s="500"/>
      <c r="W954" s="500"/>
      <c r="X954" s="500"/>
      <c r="Y954" s="500"/>
      <c r="Z954" s="500"/>
    </row>
    <row r="955" spans="1:26" ht="15.75">
      <c r="A955" s="500"/>
      <c r="B955" s="500"/>
      <c r="C955" s="500"/>
      <c r="D955" s="500"/>
      <c r="E955" s="500"/>
      <c r="F955" s="500"/>
      <c r="G955" s="500"/>
      <c r="H955" s="500"/>
      <c r="I955" s="500"/>
      <c r="J955" s="500"/>
      <c r="K955" s="500"/>
      <c r="L955" s="500"/>
      <c r="M955" s="500"/>
      <c r="N955" s="500"/>
      <c r="O955" s="500"/>
      <c r="P955" s="500"/>
      <c r="Q955" s="500"/>
      <c r="R955" s="500"/>
      <c r="S955" s="500"/>
      <c r="T955" s="500"/>
      <c r="U955" s="500"/>
      <c r="V955" s="500"/>
      <c r="W955" s="500"/>
      <c r="X955" s="500"/>
      <c r="Y955" s="500"/>
      <c r="Z955" s="500"/>
    </row>
    <row r="956" spans="1:26" ht="15.75">
      <c r="A956" s="500"/>
      <c r="B956" s="500"/>
      <c r="C956" s="500"/>
      <c r="D956" s="500"/>
      <c r="E956" s="500"/>
      <c r="F956" s="500"/>
      <c r="G956" s="500"/>
      <c r="H956" s="500"/>
      <c r="I956" s="500"/>
      <c r="J956" s="500"/>
      <c r="K956" s="500"/>
      <c r="L956" s="500"/>
      <c r="M956" s="500"/>
      <c r="N956" s="500"/>
      <c r="O956" s="500"/>
      <c r="P956" s="500"/>
      <c r="Q956" s="500"/>
      <c r="R956" s="500"/>
      <c r="S956" s="500"/>
      <c r="T956" s="500"/>
      <c r="U956" s="500"/>
      <c r="V956" s="500"/>
      <c r="W956" s="500"/>
      <c r="X956" s="500"/>
      <c r="Y956" s="500"/>
      <c r="Z956" s="500"/>
    </row>
    <row r="957" spans="1:26" ht="15.75">
      <c r="A957" s="500"/>
      <c r="B957" s="500"/>
      <c r="C957" s="500"/>
      <c r="D957" s="500"/>
      <c r="E957" s="500"/>
      <c r="F957" s="500"/>
      <c r="G957" s="500"/>
      <c r="H957" s="500"/>
      <c r="I957" s="500"/>
      <c r="J957" s="500"/>
      <c r="K957" s="500"/>
      <c r="L957" s="500"/>
      <c r="M957" s="500"/>
      <c r="N957" s="500"/>
      <c r="O957" s="500"/>
      <c r="P957" s="500"/>
      <c r="Q957" s="500"/>
      <c r="R957" s="500"/>
      <c r="S957" s="500"/>
      <c r="T957" s="500"/>
      <c r="U957" s="500"/>
      <c r="V957" s="500"/>
      <c r="W957" s="500"/>
      <c r="X957" s="500"/>
      <c r="Y957" s="500"/>
      <c r="Z957" s="500"/>
    </row>
    <row r="958" spans="1:26" ht="15.75">
      <c r="A958" s="500"/>
      <c r="B958" s="500"/>
      <c r="C958" s="500"/>
      <c r="D958" s="500"/>
      <c r="E958" s="500"/>
      <c r="F958" s="500"/>
      <c r="G958" s="500"/>
      <c r="H958" s="500"/>
      <c r="I958" s="500"/>
      <c r="J958" s="500"/>
      <c r="K958" s="500"/>
      <c r="L958" s="500"/>
      <c r="M958" s="500"/>
      <c r="N958" s="500"/>
      <c r="O958" s="500"/>
      <c r="P958" s="500"/>
      <c r="Q958" s="500"/>
      <c r="R958" s="500"/>
      <c r="S958" s="500"/>
      <c r="T958" s="500"/>
      <c r="U958" s="500"/>
      <c r="V958" s="500"/>
      <c r="W958" s="500"/>
      <c r="X958" s="500"/>
      <c r="Y958" s="500"/>
      <c r="Z958" s="500"/>
    </row>
    <row r="959" spans="1:26" ht="15.75">
      <c r="A959" s="500"/>
      <c r="B959" s="500"/>
      <c r="C959" s="500"/>
      <c r="D959" s="500"/>
      <c r="E959" s="500"/>
      <c r="F959" s="500"/>
      <c r="G959" s="500"/>
      <c r="H959" s="500"/>
      <c r="I959" s="500"/>
      <c r="J959" s="500"/>
      <c r="K959" s="500"/>
      <c r="L959" s="500"/>
      <c r="M959" s="500"/>
      <c r="N959" s="500"/>
      <c r="O959" s="500"/>
      <c r="P959" s="500"/>
      <c r="Q959" s="500"/>
      <c r="R959" s="500"/>
      <c r="S959" s="500"/>
      <c r="T959" s="500"/>
      <c r="U959" s="500"/>
      <c r="V959" s="500"/>
      <c r="W959" s="500"/>
      <c r="X959" s="500"/>
      <c r="Y959" s="500"/>
      <c r="Z959" s="500"/>
    </row>
    <row r="960" spans="1:26" ht="15.75">
      <c r="A960" s="500"/>
      <c r="B960" s="500"/>
      <c r="C960" s="500"/>
      <c r="D960" s="500"/>
      <c r="E960" s="500"/>
      <c r="F960" s="500"/>
      <c r="G960" s="500"/>
      <c r="H960" s="500"/>
      <c r="I960" s="500"/>
      <c r="J960" s="500"/>
      <c r="K960" s="500"/>
      <c r="L960" s="500"/>
      <c r="M960" s="500"/>
      <c r="N960" s="500"/>
      <c r="O960" s="500"/>
      <c r="P960" s="500"/>
      <c r="Q960" s="500"/>
      <c r="R960" s="500"/>
      <c r="S960" s="500"/>
      <c r="T960" s="500"/>
      <c r="U960" s="500"/>
      <c r="V960" s="500"/>
      <c r="W960" s="500"/>
      <c r="X960" s="500"/>
      <c r="Y960" s="500"/>
      <c r="Z960" s="500"/>
    </row>
    <row r="961" spans="1:26" ht="15.75">
      <c r="A961" s="500"/>
      <c r="B961" s="500"/>
      <c r="C961" s="500"/>
      <c r="D961" s="500"/>
      <c r="E961" s="500"/>
      <c r="F961" s="500"/>
      <c r="G961" s="500"/>
      <c r="H961" s="500"/>
      <c r="I961" s="500"/>
      <c r="J961" s="500"/>
      <c r="K961" s="500"/>
      <c r="L961" s="500"/>
      <c r="M961" s="500"/>
      <c r="N961" s="500"/>
      <c r="O961" s="500"/>
      <c r="P961" s="500"/>
      <c r="Q961" s="500"/>
      <c r="R961" s="500"/>
      <c r="S961" s="500"/>
      <c r="T961" s="500"/>
      <c r="U961" s="500"/>
      <c r="V961" s="500"/>
      <c r="W961" s="500"/>
      <c r="X961" s="500"/>
      <c r="Y961" s="500"/>
      <c r="Z961" s="500"/>
    </row>
    <row r="962" spans="1:26" ht="15.75">
      <c r="A962" s="500"/>
      <c r="B962" s="500"/>
      <c r="C962" s="500"/>
      <c r="D962" s="500"/>
      <c r="E962" s="500"/>
      <c r="F962" s="500"/>
      <c r="G962" s="500"/>
      <c r="H962" s="500"/>
      <c r="I962" s="500"/>
      <c r="J962" s="500"/>
      <c r="K962" s="500"/>
      <c r="L962" s="500"/>
      <c r="M962" s="500"/>
      <c r="N962" s="500"/>
      <c r="O962" s="500"/>
      <c r="P962" s="500"/>
      <c r="Q962" s="500"/>
      <c r="R962" s="500"/>
      <c r="S962" s="500"/>
      <c r="T962" s="500"/>
      <c r="U962" s="500"/>
      <c r="V962" s="500"/>
      <c r="W962" s="500"/>
      <c r="X962" s="500"/>
      <c r="Y962" s="500"/>
      <c r="Z962" s="500"/>
    </row>
    <row r="963" spans="1:26" ht="15.75">
      <c r="A963" s="500"/>
      <c r="B963" s="500"/>
      <c r="C963" s="500"/>
      <c r="D963" s="500"/>
      <c r="E963" s="500"/>
      <c r="F963" s="500"/>
      <c r="G963" s="500"/>
      <c r="H963" s="500"/>
      <c r="I963" s="500"/>
      <c r="J963" s="500"/>
      <c r="K963" s="500"/>
      <c r="L963" s="500"/>
      <c r="M963" s="500"/>
      <c r="N963" s="500"/>
      <c r="O963" s="500"/>
      <c r="P963" s="500"/>
      <c r="Q963" s="500"/>
      <c r="R963" s="500"/>
      <c r="S963" s="500"/>
      <c r="T963" s="500"/>
      <c r="U963" s="500"/>
      <c r="V963" s="500"/>
      <c r="W963" s="500"/>
      <c r="X963" s="500"/>
      <c r="Y963" s="500"/>
      <c r="Z963" s="500"/>
    </row>
    <row r="964" spans="1:26" ht="15.75">
      <c r="A964" s="500"/>
      <c r="B964" s="500"/>
      <c r="C964" s="500"/>
      <c r="D964" s="500"/>
      <c r="E964" s="500"/>
      <c r="F964" s="500"/>
      <c r="G964" s="500"/>
      <c r="H964" s="500"/>
      <c r="I964" s="500"/>
      <c r="J964" s="500"/>
      <c r="K964" s="500"/>
      <c r="L964" s="500"/>
      <c r="M964" s="500"/>
      <c r="N964" s="500"/>
      <c r="O964" s="500"/>
      <c r="P964" s="500"/>
      <c r="Q964" s="500"/>
      <c r="R964" s="500"/>
      <c r="S964" s="500"/>
      <c r="T964" s="500"/>
      <c r="U964" s="500"/>
      <c r="V964" s="500"/>
      <c r="W964" s="500"/>
      <c r="X964" s="500"/>
      <c r="Y964" s="500"/>
      <c r="Z964" s="500"/>
    </row>
    <row r="965" spans="1:26" ht="15.75">
      <c r="A965" s="500"/>
      <c r="B965" s="500"/>
      <c r="C965" s="500"/>
      <c r="D965" s="500"/>
      <c r="E965" s="500"/>
      <c r="F965" s="500"/>
      <c r="G965" s="500"/>
      <c r="H965" s="500"/>
      <c r="I965" s="500"/>
      <c r="J965" s="500"/>
      <c r="K965" s="500"/>
      <c r="L965" s="500"/>
      <c r="M965" s="500"/>
      <c r="N965" s="500"/>
      <c r="O965" s="500"/>
      <c r="P965" s="500"/>
      <c r="Q965" s="500"/>
      <c r="R965" s="500"/>
      <c r="S965" s="500"/>
      <c r="T965" s="500"/>
      <c r="U965" s="500"/>
      <c r="V965" s="500"/>
      <c r="W965" s="500"/>
      <c r="X965" s="500"/>
      <c r="Y965" s="500"/>
      <c r="Z965" s="500"/>
    </row>
    <row r="966" spans="1:26" ht="15.75">
      <c r="A966" s="500"/>
      <c r="B966" s="500"/>
      <c r="C966" s="500"/>
      <c r="D966" s="500"/>
      <c r="E966" s="500"/>
      <c r="F966" s="500"/>
      <c r="G966" s="500"/>
      <c r="H966" s="500"/>
      <c r="I966" s="500"/>
      <c r="J966" s="500"/>
      <c r="K966" s="500"/>
      <c r="L966" s="500"/>
      <c r="M966" s="500"/>
      <c r="N966" s="500"/>
      <c r="O966" s="500"/>
      <c r="P966" s="500"/>
      <c r="Q966" s="500"/>
      <c r="R966" s="500"/>
      <c r="S966" s="500"/>
      <c r="T966" s="500"/>
      <c r="U966" s="500"/>
      <c r="V966" s="500"/>
      <c r="W966" s="500"/>
      <c r="X966" s="500"/>
      <c r="Y966" s="500"/>
      <c r="Z966" s="500"/>
    </row>
    <row r="967" spans="1:26" ht="15.75">
      <c r="A967" s="500"/>
      <c r="B967" s="500"/>
      <c r="C967" s="500"/>
      <c r="D967" s="500"/>
      <c r="E967" s="500"/>
      <c r="F967" s="500"/>
      <c r="G967" s="500"/>
      <c r="H967" s="500"/>
      <c r="I967" s="500"/>
      <c r="J967" s="500"/>
      <c r="K967" s="500"/>
      <c r="L967" s="500"/>
      <c r="M967" s="500"/>
      <c r="N967" s="500"/>
      <c r="O967" s="500"/>
      <c r="P967" s="500"/>
      <c r="Q967" s="500"/>
      <c r="R967" s="500"/>
      <c r="S967" s="500"/>
      <c r="T967" s="500"/>
      <c r="U967" s="500"/>
      <c r="V967" s="500"/>
      <c r="W967" s="500"/>
      <c r="X967" s="500"/>
      <c r="Y967" s="500"/>
      <c r="Z967" s="500"/>
    </row>
    <row r="968" spans="1:26" ht="15.75">
      <c r="A968" s="500"/>
      <c r="B968" s="500"/>
      <c r="C968" s="500"/>
      <c r="D968" s="500"/>
      <c r="E968" s="500"/>
      <c r="F968" s="500"/>
      <c r="G968" s="500"/>
      <c r="H968" s="500"/>
      <c r="I968" s="500"/>
      <c r="J968" s="500"/>
      <c r="K968" s="500"/>
      <c r="L968" s="500"/>
      <c r="M968" s="500"/>
      <c r="N968" s="500"/>
      <c r="O968" s="500"/>
      <c r="P968" s="500"/>
      <c r="Q968" s="500"/>
      <c r="R968" s="500"/>
      <c r="S968" s="500"/>
      <c r="T968" s="500"/>
      <c r="U968" s="500"/>
      <c r="V968" s="500"/>
      <c r="W968" s="500"/>
      <c r="X968" s="500"/>
      <c r="Y968" s="500"/>
      <c r="Z968" s="500"/>
    </row>
    <row r="969" spans="1:26" ht="15.75">
      <c r="A969" s="500"/>
      <c r="B969" s="500"/>
      <c r="C969" s="500"/>
      <c r="D969" s="500"/>
      <c r="E969" s="500"/>
      <c r="F969" s="500"/>
      <c r="G969" s="500"/>
      <c r="H969" s="500"/>
      <c r="I969" s="500"/>
      <c r="J969" s="500"/>
      <c r="K969" s="500"/>
      <c r="L969" s="500"/>
      <c r="M969" s="500"/>
      <c r="N969" s="500"/>
      <c r="O969" s="500"/>
      <c r="P969" s="500"/>
      <c r="Q969" s="500"/>
      <c r="R969" s="500"/>
      <c r="S969" s="500"/>
      <c r="T969" s="500"/>
      <c r="U969" s="500"/>
      <c r="V969" s="500"/>
      <c r="W969" s="500"/>
      <c r="X969" s="500"/>
      <c r="Y969" s="500"/>
      <c r="Z969" s="500"/>
    </row>
    <row r="970" spans="1:26" ht="15.75">
      <c r="A970" s="500"/>
      <c r="B970" s="500"/>
      <c r="C970" s="500"/>
      <c r="D970" s="500"/>
      <c r="E970" s="500"/>
      <c r="F970" s="500"/>
      <c r="G970" s="500"/>
      <c r="H970" s="500"/>
      <c r="I970" s="500"/>
      <c r="J970" s="500"/>
      <c r="K970" s="500"/>
      <c r="L970" s="500"/>
      <c r="M970" s="500"/>
      <c r="N970" s="500"/>
      <c r="O970" s="500"/>
      <c r="P970" s="500"/>
      <c r="Q970" s="500"/>
      <c r="R970" s="500"/>
      <c r="S970" s="500"/>
      <c r="T970" s="500"/>
      <c r="U970" s="500"/>
      <c r="V970" s="500"/>
      <c r="W970" s="500"/>
      <c r="X970" s="500"/>
      <c r="Y970" s="500"/>
      <c r="Z970" s="500"/>
    </row>
    <row r="971" spans="1:26" ht="15.75">
      <c r="A971" s="500"/>
      <c r="B971" s="500"/>
      <c r="C971" s="500"/>
      <c r="D971" s="500"/>
      <c r="E971" s="500"/>
      <c r="F971" s="500"/>
      <c r="G971" s="500"/>
      <c r="H971" s="500"/>
      <c r="I971" s="500"/>
      <c r="J971" s="500"/>
      <c r="K971" s="500"/>
      <c r="L971" s="500"/>
      <c r="M971" s="500"/>
      <c r="N971" s="500"/>
      <c r="O971" s="500"/>
      <c r="P971" s="500"/>
      <c r="Q971" s="500"/>
      <c r="R971" s="500"/>
      <c r="S971" s="500"/>
      <c r="T971" s="500"/>
      <c r="U971" s="500"/>
      <c r="V971" s="500"/>
      <c r="W971" s="500"/>
      <c r="X971" s="500"/>
      <c r="Y971" s="500"/>
      <c r="Z971" s="500"/>
    </row>
    <row r="972" spans="1:26" ht="15.75">
      <c r="A972" s="500"/>
      <c r="B972" s="500"/>
      <c r="C972" s="500"/>
      <c r="D972" s="500"/>
      <c r="E972" s="500"/>
      <c r="F972" s="500"/>
      <c r="G972" s="500"/>
      <c r="H972" s="500"/>
      <c r="I972" s="500"/>
      <c r="J972" s="500"/>
      <c r="K972" s="500"/>
      <c r="L972" s="500"/>
      <c r="M972" s="500"/>
      <c r="N972" s="500"/>
      <c r="O972" s="500"/>
      <c r="P972" s="500"/>
      <c r="Q972" s="500"/>
      <c r="R972" s="500"/>
      <c r="S972" s="500"/>
      <c r="T972" s="500"/>
      <c r="U972" s="500"/>
      <c r="V972" s="500"/>
      <c r="W972" s="500"/>
      <c r="X972" s="500"/>
      <c r="Y972" s="500"/>
      <c r="Z972" s="500"/>
    </row>
    <row r="973" spans="1:26" ht="15.75">
      <c r="A973" s="500"/>
      <c r="B973" s="500"/>
      <c r="C973" s="500"/>
      <c r="D973" s="500"/>
      <c r="E973" s="500"/>
      <c r="F973" s="500"/>
      <c r="G973" s="500"/>
      <c r="H973" s="500"/>
      <c r="I973" s="500"/>
      <c r="J973" s="500"/>
      <c r="K973" s="500"/>
      <c r="L973" s="500"/>
      <c r="M973" s="500"/>
      <c r="N973" s="500"/>
      <c r="O973" s="500"/>
      <c r="P973" s="500"/>
      <c r="Q973" s="500"/>
      <c r="R973" s="500"/>
      <c r="S973" s="500"/>
      <c r="T973" s="500"/>
      <c r="U973" s="500"/>
      <c r="V973" s="500"/>
      <c r="W973" s="500"/>
      <c r="X973" s="500"/>
      <c r="Y973" s="500"/>
      <c r="Z973" s="500"/>
    </row>
    <row r="974" spans="1:26" ht="15.75">
      <c r="A974" s="500"/>
      <c r="B974" s="500"/>
      <c r="C974" s="500"/>
      <c r="D974" s="500"/>
      <c r="E974" s="500"/>
      <c r="F974" s="500"/>
      <c r="G974" s="500"/>
      <c r="H974" s="500"/>
      <c r="I974" s="500"/>
      <c r="J974" s="500"/>
      <c r="K974" s="500"/>
      <c r="L974" s="500"/>
      <c r="M974" s="500"/>
      <c r="N974" s="500"/>
      <c r="O974" s="500"/>
      <c r="P974" s="500"/>
      <c r="Q974" s="500"/>
      <c r="R974" s="500"/>
      <c r="S974" s="500"/>
      <c r="T974" s="500"/>
      <c r="U974" s="500"/>
      <c r="V974" s="500"/>
      <c r="W974" s="500"/>
      <c r="X974" s="500"/>
      <c r="Y974" s="500"/>
      <c r="Z974" s="500"/>
    </row>
    <row r="975" spans="1:26" ht="15.75">
      <c r="A975" s="500"/>
      <c r="B975" s="500"/>
      <c r="C975" s="500"/>
      <c r="D975" s="500"/>
      <c r="E975" s="500"/>
      <c r="F975" s="500"/>
      <c r="G975" s="500"/>
      <c r="H975" s="500"/>
      <c r="I975" s="500"/>
      <c r="J975" s="500"/>
      <c r="K975" s="500"/>
      <c r="L975" s="500"/>
      <c r="M975" s="500"/>
      <c r="N975" s="500"/>
      <c r="O975" s="500"/>
      <c r="P975" s="500"/>
      <c r="Q975" s="500"/>
      <c r="R975" s="500"/>
      <c r="S975" s="500"/>
      <c r="T975" s="500"/>
      <c r="U975" s="500"/>
      <c r="V975" s="500"/>
      <c r="W975" s="500"/>
      <c r="X975" s="500"/>
      <c r="Y975" s="500"/>
      <c r="Z975" s="500"/>
    </row>
    <row r="976" spans="1:26" ht="15.75">
      <c r="A976" s="500"/>
      <c r="B976" s="500"/>
      <c r="C976" s="500"/>
      <c r="D976" s="500"/>
      <c r="E976" s="500"/>
      <c r="F976" s="500"/>
      <c r="G976" s="500"/>
      <c r="H976" s="500"/>
      <c r="I976" s="500"/>
      <c r="J976" s="500"/>
      <c r="K976" s="500"/>
      <c r="L976" s="500"/>
      <c r="M976" s="500"/>
      <c r="N976" s="500"/>
      <c r="O976" s="500"/>
      <c r="P976" s="500"/>
      <c r="Q976" s="500"/>
      <c r="R976" s="500"/>
      <c r="S976" s="500"/>
      <c r="T976" s="500"/>
      <c r="U976" s="500"/>
      <c r="V976" s="500"/>
      <c r="W976" s="500"/>
      <c r="X976" s="500"/>
      <c r="Y976" s="500"/>
      <c r="Z976" s="500"/>
    </row>
    <row r="977" spans="1:26" ht="15.75">
      <c r="A977" s="500"/>
      <c r="B977" s="500"/>
      <c r="C977" s="500"/>
      <c r="D977" s="500"/>
      <c r="E977" s="500"/>
      <c r="F977" s="500"/>
      <c r="G977" s="500"/>
      <c r="H977" s="500"/>
      <c r="I977" s="500"/>
      <c r="J977" s="500"/>
      <c r="K977" s="500"/>
      <c r="L977" s="500"/>
      <c r="M977" s="500"/>
      <c r="N977" s="500"/>
      <c r="O977" s="500"/>
      <c r="P977" s="500"/>
      <c r="Q977" s="500"/>
      <c r="R977" s="500"/>
      <c r="S977" s="500"/>
      <c r="T977" s="500"/>
      <c r="U977" s="500"/>
      <c r="V977" s="500"/>
      <c r="W977" s="500"/>
      <c r="X977" s="500"/>
      <c r="Y977" s="500"/>
      <c r="Z977" s="500"/>
    </row>
    <row r="978" spans="1:26" ht="15.75">
      <c r="A978" s="500"/>
      <c r="B978" s="500"/>
      <c r="C978" s="500"/>
      <c r="D978" s="500"/>
      <c r="E978" s="500"/>
      <c r="F978" s="500"/>
      <c r="G978" s="500"/>
      <c r="H978" s="500"/>
      <c r="I978" s="500"/>
      <c r="J978" s="500"/>
      <c r="K978" s="500"/>
      <c r="L978" s="500"/>
      <c r="M978" s="500"/>
      <c r="N978" s="500"/>
      <c r="O978" s="500"/>
      <c r="P978" s="500"/>
      <c r="Q978" s="500"/>
      <c r="R978" s="500"/>
      <c r="S978" s="500"/>
      <c r="T978" s="500"/>
      <c r="U978" s="500"/>
      <c r="V978" s="500"/>
      <c r="W978" s="500"/>
      <c r="X978" s="500"/>
      <c r="Y978" s="500"/>
      <c r="Z978" s="500"/>
    </row>
    <row r="979" spans="1:26" ht="15.75">
      <c r="A979" s="500"/>
      <c r="B979" s="500"/>
      <c r="C979" s="500"/>
      <c r="D979" s="500"/>
      <c r="E979" s="500"/>
      <c r="F979" s="500"/>
      <c r="G979" s="500"/>
      <c r="H979" s="500"/>
      <c r="I979" s="500"/>
      <c r="J979" s="500"/>
      <c r="K979" s="500"/>
      <c r="L979" s="500"/>
      <c r="M979" s="500"/>
      <c r="N979" s="500"/>
      <c r="O979" s="500"/>
      <c r="P979" s="500"/>
      <c r="Q979" s="500"/>
      <c r="R979" s="500"/>
      <c r="S979" s="500"/>
      <c r="T979" s="500"/>
      <c r="U979" s="500"/>
      <c r="V979" s="500"/>
      <c r="W979" s="500"/>
      <c r="X979" s="500"/>
      <c r="Y979" s="500"/>
      <c r="Z979" s="500"/>
    </row>
    <row r="980" spans="1:26" ht="15.75">
      <c r="A980" s="500"/>
      <c r="B980" s="500"/>
      <c r="C980" s="500"/>
      <c r="D980" s="500"/>
      <c r="E980" s="500"/>
      <c r="F980" s="500"/>
      <c r="G980" s="500"/>
      <c r="H980" s="500"/>
      <c r="I980" s="500"/>
      <c r="J980" s="500"/>
      <c r="K980" s="500"/>
      <c r="L980" s="500"/>
      <c r="M980" s="500"/>
      <c r="N980" s="500"/>
      <c r="O980" s="500"/>
      <c r="P980" s="500"/>
      <c r="Q980" s="500"/>
      <c r="R980" s="500"/>
      <c r="S980" s="500"/>
      <c r="T980" s="500"/>
      <c r="U980" s="500"/>
      <c r="V980" s="500"/>
      <c r="W980" s="500"/>
      <c r="X980" s="500"/>
      <c r="Y980" s="500"/>
      <c r="Z980" s="500"/>
    </row>
    <row r="981" spans="1:26" ht="15.75">
      <c r="A981" s="500"/>
      <c r="B981" s="500"/>
      <c r="C981" s="500"/>
      <c r="D981" s="500"/>
      <c r="E981" s="500"/>
      <c r="F981" s="500"/>
      <c r="G981" s="500"/>
      <c r="H981" s="500"/>
      <c r="I981" s="500"/>
      <c r="J981" s="500"/>
      <c r="K981" s="500"/>
      <c r="L981" s="500"/>
      <c r="M981" s="500"/>
      <c r="N981" s="500"/>
      <c r="O981" s="500"/>
      <c r="P981" s="500"/>
      <c r="Q981" s="500"/>
      <c r="R981" s="500"/>
      <c r="S981" s="500"/>
      <c r="T981" s="500"/>
      <c r="U981" s="500"/>
      <c r="V981" s="500"/>
      <c r="W981" s="500"/>
      <c r="X981" s="500"/>
      <c r="Y981" s="500"/>
      <c r="Z981" s="500"/>
    </row>
    <row r="982" spans="1:26" ht="15.75">
      <c r="A982" s="500"/>
      <c r="B982" s="500"/>
      <c r="C982" s="500"/>
      <c r="D982" s="500"/>
      <c r="E982" s="500"/>
      <c r="F982" s="500"/>
      <c r="G982" s="500"/>
      <c r="H982" s="500"/>
      <c r="I982" s="500"/>
      <c r="J982" s="500"/>
      <c r="K982" s="500"/>
      <c r="L982" s="500"/>
      <c r="M982" s="500"/>
      <c r="N982" s="500"/>
      <c r="O982" s="500"/>
      <c r="P982" s="500"/>
      <c r="Q982" s="500"/>
      <c r="R982" s="500"/>
      <c r="S982" s="500"/>
      <c r="T982" s="500"/>
      <c r="U982" s="500"/>
      <c r="V982" s="500"/>
      <c r="W982" s="500"/>
      <c r="X982" s="500"/>
      <c r="Y982" s="500"/>
      <c r="Z982" s="500"/>
    </row>
    <row r="983" spans="1:26" ht="15.75">
      <c r="A983" s="500"/>
      <c r="B983" s="500"/>
      <c r="C983" s="500"/>
      <c r="D983" s="500"/>
      <c r="E983" s="500"/>
      <c r="F983" s="500"/>
      <c r="G983" s="500"/>
      <c r="H983" s="500"/>
      <c r="I983" s="500"/>
      <c r="J983" s="500"/>
      <c r="K983" s="500"/>
      <c r="L983" s="500"/>
      <c r="M983" s="500"/>
      <c r="N983" s="500"/>
      <c r="O983" s="500"/>
      <c r="P983" s="500"/>
      <c r="Q983" s="500"/>
      <c r="R983" s="500"/>
      <c r="S983" s="500"/>
      <c r="T983" s="500"/>
      <c r="U983" s="500"/>
      <c r="V983" s="500"/>
      <c r="W983" s="500"/>
      <c r="X983" s="500"/>
      <c r="Y983" s="500"/>
      <c r="Z983" s="500"/>
    </row>
    <row r="984" spans="1:26" ht="15.75">
      <c r="A984" s="500"/>
      <c r="B984" s="500"/>
      <c r="C984" s="500"/>
      <c r="D984" s="500"/>
      <c r="E984" s="500"/>
      <c r="F984" s="500"/>
      <c r="G984" s="500"/>
      <c r="H984" s="500"/>
      <c r="I984" s="500"/>
      <c r="J984" s="500"/>
      <c r="K984" s="500"/>
      <c r="L984" s="500"/>
      <c r="M984" s="500"/>
      <c r="N984" s="500"/>
      <c r="O984" s="500"/>
      <c r="P984" s="500"/>
      <c r="Q984" s="500"/>
      <c r="R984" s="500"/>
      <c r="S984" s="500"/>
      <c r="T984" s="500"/>
      <c r="U984" s="500"/>
      <c r="V984" s="500"/>
      <c r="W984" s="500"/>
      <c r="X984" s="500"/>
      <c r="Y984" s="500"/>
      <c r="Z984" s="500"/>
    </row>
    <row r="985" spans="1:26" ht="15.75">
      <c r="A985" s="500"/>
      <c r="B985" s="500"/>
      <c r="C985" s="500"/>
      <c r="D985" s="500"/>
      <c r="E985" s="500"/>
      <c r="F985" s="500"/>
      <c r="G985" s="500"/>
      <c r="H985" s="500"/>
      <c r="I985" s="500"/>
      <c r="J985" s="500"/>
      <c r="K985" s="500"/>
      <c r="L985" s="500"/>
      <c r="M985" s="500"/>
      <c r="N985" s="500"/>
      <c r="O985" s="500"/>
      <c r="P985" s="500"/>
      <c r="Q985" s="500"/>
      <c r="R985" s="500"/>
      <c r="S985" s="500"/>
      <c r="T985" s="500"/>
      <c r="U985" s="500"/>
      <c r="V985" s="500"/>
      <c r="W985" s="500"/>
      <c r="X985" s="500"/>
      <c r="Y985" s="500"/>
      <c r="Z985" s="500"/>
    </row>
    <row r="986" spans="1:26" ht="15.75">
      <c r="A986" s="500"/>
      <c r="B986" s="500"/>
      <c r="C986" s="500"/>
      <c r="D986" s="500"/>
      <c r="E986" s="500"/>
      <c r="F986" s="500"/>
      <c r="G986" s="500"/>
      <c r="H986" s="500"/>
      <c r="I986" s="500"/>
      <c r="J986" s="500"/>
      <c r="K986" s="500"/>
      <c r="L986" s="500"/>
      <c r="M986" s="500"/>
      <c r="N986" s="500"/>
      <c r="O986" s="500"/>
      <c r="P986" s="500"/>
      <c r="Q986" s="500"/>
      <c r="R986" s="500"/>
      <c r="S986" s="500"/>
      <c r="T986" s="500"/>
      <c r="U986" s="500"/>
      <c r="V986" s="500"/>
      <c r="W986" s="500"/>
      <c r="X986" s="500"/>
      <c r="Y986" s="500"/>
      <c r="Z986" s="500"/>
    </row>
    <row r="987" spans="1:26" ht="15.75">
      <c r="A987" s="500"/>
      <c r="B987" s="500"/>
      <c r="C987" s="500"/>
      <c r="D987" s="500"/>
      <c r="E987" s="500"/>
      <c r="F987" s="500"/>
      <c r="G987" s="500"/>
      <c r="H987" s="500"/>
      <c r="I987" s="500"/>
      <c r="J987" s="500"/>
      <c r="K987" s="500"/>
      <c r="L987" s="500"/>
      <c r="M987" s="500"/>
      <c r="N987" s="500"/>
      <c r="O987" s="500"/>
      <c r="P987" s="500"/>
      <c r="Q987" s="500"/>
      <c r="R987" s="500"/>
      <c r="S987" s="500"/>
      <c r="T987" s="500"/>
      <c r="U987" s="500"/>
      <c r="V987" s="500"/>
      <c r="W987" s="500"/>
      <c r="X987" s="500"/>
      <c r="Y987" s="500"/>
      <c r="Z987" s="500"/>
    </row>
    <row r="988" spans="1:26" ht="15.75">
      <c r="A988" s="500"/>
      <c r="B988" s="500"/>
      <c r="C988" s="500"/>
      <c r="D988" s="500"/>
      <c r="E988" s="500"/>
      <c r="F988" s="500"/>
      <c r="G988" s="500"/>
      <c r="H988" s="500"/>
      <c r="I988" s="500"/>
      <c r="J988" s="500"/>
      <c r="K988" s="500"/>
      <c r="L988" s="500"/>
      <c r="M988" s="500"/>
      <c r="N988" s="500"/>
      <c r="O988" s="500"/>
      <c r="P988" s="500"/>
      <c r="Q988" s="500"/>
      <c r="R988" s="500"/>
      <c r="S988" s="500"/>
      <c r="T988" s="500"/>
      <c r="U988" s="500"/>
      <c r="V988" s="500"/>
      <c r="W988" s="500"/>
      <c r="X988" s="500"/>
      <c r="Y988" s="500"/>
      <c r="Z988" s="500"/>
    </row>
    <row r="989" spans="1:26" ht="15.75">
      <c r="A989" s="500"/>
      <c r="B989" s="500"/>
      <c r="C989" s="500"/>
      <c r="D989" s="500"/>
      <c r="E989" s="500"/>
      <c r="F989" s="500"/>
      <c r="G989" s="500"/>
      <c r="H989" s="500"/>
      <c r="I989" s="500"/>
      <c r="J989" s="500"/>
      <c r="K989" s="500"/>
      <c r="L989" s="500"/>
      <c r="M989" s="500"/>
      <c r="N989" s="500"/>
      <c r="O989" s="500"/>
      <c r="P989" s="500"/>
      <c r="Q989" s="500"/>
      <c r="R989" s="500"/>
      <c r="S989" s="500"/>
      <c r="T989" s="500"/>
      <c r="U989" s="500"/>
      <c r="V989" s="500"/>
      <c r="W989" s="500"/>
      <c r="X989" s="500"/>
      <c r="Y989" s="500"/>
      <c r="Z989" s="500"/>
    </row>
    <row r="990" spans="1:26" ht="15.75">
      <c r="A990" s="500"/>
      <c r="B990" s="500"/>
      <c r="C990" s="500"/>
      <c r="D990" s="500"/>
      <c r="E990" s="500"/>
      <c r="F990" s="500"/>
      <c r="G990" s="500"/>
      <c r="H990" s="500"/>
      <c r="I990" s="500"/>
      <c r="J990" s="500"/>
      <c r="K990" s="500"/>
      <c r="L990" s="500"/>
      <c r="M990" s="500"/>
      <c r="N990" s="500"/>
      <c r="O990" s="500"/>
      <c r="P990" s="500"/>
      <c r="Q990" s="500"/>
      <c r="R990" s="500"/>
      <c r="S990" s="500"/>
      <c r="T990" s="500"/>
      <c r="U990" s="500"/>
      <c r="V990" s="500"/>
      <c r="W990" s="500"/>
      <c r="X990" s="500"/>
      <c r="Y990" s="500"/>
      <c r="Z990" s="500"/>
    </row>
    <row r="991" spans="1:26" ht="15.75">
      <c r="A991" s="500"/>
      <c r="B991" s="500"/>
      <c r="C991" s="500"/>
      <c r="D991" s="500"/>
      <c r="E991" s="500"/>
      <c r="F991" s="500"/>
      <c r="G991" s="500"/>
      <c r="H991" s="500"/>
      <c r="I991" s="500"/>
      <c r="J991" s="500"/>
      <c r="K991" s="500"/>
      <c r="L991" s="500"/>
      <c r="M991" s="500"/>
      <c r="N991" s="500"/>
      <c r="O991" s="500"/>
      <c r="P991" s="500"/>
      <c r="Q991" s="500"/>
      <c r="R991" s="500"/>
      <c r="S991" s="500"/>
      <c r="T991" s="500"/>
      <c r="U991" s="500"/>
      <c r="V991" s="500"/>
      <c r="W991" s="500"/>
      <c r="X991" s="500"/>
      <c r="Y991" s="500"/>
      <c r="Z991" s="500"/>
    </row>
    <row r="992" spans="1:26" ht="15.75">
      <c r="A992" s="500"/>
      <c r="B992" s="500"/>
      <c r="C992" s="500"/>
      <c r="D992" s="500"/>
      <c r="E992" s="500"/>
      <c r="F992" s="500"/>
      <c r="G992" s="500"/>
      <c r="H992" s="500"/>
      <c r="I992" s="500"/>
      <c r="J992" s="500"/>
      <c r="K992" s="500"/>
      <c r="L992" s="500"/>
      <c r="M992" s="500"/>
      <c r="N992" s="500"/>
      <c r="O992" s="500"/>
      <c r="P992" s="500"/>
      <c r="Q992" s="500"/>
      <c r="R992" s="500"/>
      <c r="S992" s="500"/>
      <c r="T992" s="500"/>
      <c r="U992" s="500"/>
      <c r="V992" s="500"/>
      <c r="W992" s="500"/>
      <c r="X992" s="500"/>
      <c r="Y992" s="500"/>
      <c r="Z992" s="500"/>
    </row>
    <row r="993" spans="1:26" ht="15.75">
      <c r="A993" s="500"/>
      <c r="B993" s="500"/>
      <c r="C993" s="500"/>
      <c r="D993" s="500"/>
      <c r="E993" s="500"/>
      <c r="F993" s="500"/>
      <c r="G993" s="500"/>
      <c r="H993" s="500"/>
      <c r="I993" s="500"/>
      <c r="J993" s="500"/>
      <c r="K993" s="500"/>
      <c r="L993" s="500"/>
      <c r="M993" s="500"/>
      <c r="N993" s="500"/>
      <c r="O993" s="500"/>
      <c r="P993" s="500"/>
      <c r="Q993" s="500"/>
      <c r="R993" s="500"/>
      <c r="S993" s="500"/>
      <c r="T993" s="500"/>
      <c r="U993" s="500"/>
      <c r="V993" s="500"/>
      <c r="W993" s="500"/>
      <c r="X993" s="500"/>
      <c r="Y993" s="500"/>
      <c r="Z993" s="500"/>
    </row>
    <row r="994" spans="1:26" ht="15.75">
      <c r="A994" s="500"/>
      <c r="B994" s="500"/>
      <c r="C994" s="500"/>
      <c r="D994" s="500"/>
      <c r="E994" s="500"/>
      <c r="F994" s="500"/>
      <c r="G994" s="500"/>
      <c r="H994" s="500"/>
      <c r="I994" s="500"/>
      <c r="J994" s="500"/>
      <c r="K994" s="500"/>
      <c r="L994" s="500"/>
      <c r="M994" s="500"/>
      <c r="N994" s="500"/>
      <c r="O994" s="500"/>
      <c r="P994" s="500"/>
      <c r="Q994" s="500"/>
      <c r="R994" s="500"/>
      <c r="S994" s="500"/>
      <c r="T994" s="500"/>
      <c r="U994" s="500"/>
      <c r="V994" s="500"/>
      <c r="W994" s="500"/>
      <c r="X994" s="500"/>
      <c r="Y994" s="500"/>
      <c r="Z994" s="500"/>
    </row>
    <row r="995" spans="1:26" ht="15.75">
      <c r="A995" s="500"/>
      <c r="B995" s="500"/>
      <c r="C995" s="500"/>
      <c r="D995" s="500"/>
      <c r="E995" s="500"/>
      <c r="F995" s="500"/>
      <c r="G995" s="500"/>
      <c r="H995" s="500"/>
      <c r="I995" s="500"/>
      <c r="J995" s="500"/>
      <c r="K995" s="500"/>
      <c r="L995" s="500"/>
      <c r="M995" s="500"/>
      <c r="N995" s="500"/>
      <c r="O995" s="500"/>
      <c r="P995" s="500"/>
      <c r="Q995" s="500"/>
      <c r="R995" s="500"/>
      <c r="S995" s="500"/>
      <c r="T995" s="500"/>
      <c r="U995" s="500"/>
      <c r="V995" s="500"/>
      <c r="W995" s="500"/>
      <c r="X995" s="500"/>
      <c r="Y995" s="500"/>
      <c r="Z995" s="500"/>
    </row>
    <row r="996" spans="1:26" ht="15.75">
      <c r="A996" s="500"/>
      <c r="B996" s="500"/>
      <c r="C996" s="500"/>
      <c r="D996" s="500"/>
      <c r="E996" s="500"/>
      <c r="F996" s="500"/>
      <c r="G996" s="500"/>
      <c r="H996" s="500"/>
      <c r="I996" s="500"/>
      <c r="J996" s="500"/>
      <c r="K996" s="500"/>
      <c r="L996" s="500"/>
      <c r="M996" s="500"/>
      <c r="N996" s="500"/>
      <c r="O996" s="500"/>
      <c r="P996" s="500"/>
      <c r="Q996" s="500"/>
      <c r="R996" s="500"/>
      <c r="S996" s="500"/>
      <c r="T996" s="500"/>
      <c r="U996" s="500"/>
      <c r="V996" s="500"/>
      <c r="W996" s="500"/>
      <c r="X996" s="500"/>
      <c r="Y996" s="500"/>
      <c r="Z996" s="500"/>
    </row>
    <row r="997" spans="1:26" ht="15.75">
      <c r="A997" s="500"/>
      <c r="B997" s="500"/>
      <c r="C997" s="500"/>
      <c r="D997" s="500"/>
      <c r="E997" s="500"/>
      <c r="F997" s="500"/>
      <c r="G997" s="500"/>
      <c r="H997" s="500"/>
      <c r="I997" s="500"/>
      <c r="J997" s="500"/>
      <c r="K997" s="500"/>
      <c r="L997" s="500"/>
      <c r="M997" s="500"/>
      <c r="N997" s="500"/>
      <c r="O997" s="500"/>
      <c r="P997" s="500"/>
      <c r="Q997" s="500"/>
      <c r="R997" s="500"/>
      <c r="S997" s="500"/>
      <c r="T997" s="500"/>
      <c r="U997" s="500"/>
      <c r="V997" s="500"/>
      <c r="W997" s="500"/>
      <c r="X997" s="500"/>
      <c r="Y997" s="500"/>
      <c r="Z997" s="500"/>
    </row>
    <row r="998" spans="1:26" ht="15.75">
      <c r="A998" s="500"/>
      <c r="B998" s="500"/>
      <c r="C998" s="500"/>
      <c r="D998" s="500"/>
      <c r="E998" s="500"/>
      <c r="F998" s="500"/>
      <c r="G998" s="500"/>
      <c r="H998" s="500"/>
      <c r="I998" s="500"/>
      <c r="J998" s="500"/>
      <c r="K998" s="500"/>
      <c r="L998" s="500"/>
      <c r="M998" s="500"/>
      <c r="N998" s="500"/>
      <c r="O998" s="500"/>
      <c r="P998" s="500"/>
      <c r="Q998" s="500"/>
      <c r="R998" s="500"/>
      <c r="S998" s="500"/>
      <c r="T998" s="500"/>
      <c r="U998" s="500"/>
      <c r="V998" s="500"/>
      <c r="W998" s="500"/>
      <c r="X998" s="500"/>
      <c r="Y998" s="500"/>
      <c r="Z998" s="500"/>
    </row>
    <row r="999" spans="1:26" ht="15.75">
      <c r="A999" s="500"/>
      <c r="B999" s="500"/>
      <c r="C999" s="500"/>
      <c r="D999" s="500"/>
      <c r="E999" s="500"/>
      <c r="F999" s="500"/>
      <c r="G999" s="500"/>
      <c r="H999" s="500"/>
      <c r="I999" s="500"/>
      <c r="J999" s="500"/>
      <c r="K999" s="500"/>
      <c r="L999" s="500"/>
      <c r="M999" s="500"/>
      <c r="N999" s="500"/>
      <c r="O999" s="500"/>
      <c r="P999" s="500"/>
      <c r="Q999" s="500"/>
      <c r="R999" s="500"/>
      <c r="S999" s="500"/>
      <c r="T999" s="500"/>
      <c r="U999" s="500"/>
      <c r="V999" s="500"/>
      <c r="W999" s="500"/>
      <c r="X999" s="500"/>
      <c r="Y999" s="500"/>
      <c r="Z999" s="500"/>
    </row>
    <row r="1000" spans="1:26" ht="15.75">
      <c r="A1000" s="500"/>
      <c r="B1000" s="500"/>
      <c r="C1000" s="500"/>
      <c r="D1000" s="500"/>
      <c r="E1000" s="500"/>
      <c r="F1000" s="500"/>
      <c r="G1000" s="500"/>
      <c r="H1000" s="500"/>
      <c r="I1000" s="500"/>
      <c r="J1000" s="500"/>
      <c r="K1000" s="500"/>
      <c r="L1000" s="500"/>
      <c r="M1000" s="500"/>
      <c r="N1000" s="500"/>
      <c r="O1000" s="500"/>
      <c r="P1000" s="500"/>
      <c r="Q1000" s="500"/>
      <c r="R1000" s="500"/>
      <c r="S1000" s="500"/>
      <c r="T1000" s="500"/>
      <c r="U1000" s="500"/>
      <c r="V1000" s="500"/>
      <c r="W1000" s="500"/>
      <c r="X1000" s="500"/>
      <c r="Y1000" s="500"/>
      <c r="Z1000" s="500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ageMargins left="0.43307086614173229" right="0.23622047244094488" top="0.39370078740157483" bottom="0" header="0" footer="0.31496062992125984"/>
  <pageSetup paperSize="9" scale="3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A16" workbookViewId="0">
      <selection activeCell="B21" sqref="B21:C21"/>
    </sheetView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765"/>
      <c r="B2" s="699"/>
      <c r="C2" s="47"/>
      <c r="D2" s="47"/>
      <c r="E2" s="47"/>
      <c r="F2" s="47"/>
      <c r="G2" s="47"/>
      <c r="H2" s="47"/>
      <c r="I2" s="47"/>
      <c r="J2" s="47"/>
      <c r="K2" s="4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>
      <c r="A3" s="46"/>
      <c r="B3" s="46"/>
      <c r="C3" s="47"/>
      <c r="D3" s="47"/>
      <c r="E3" s="47"/>
      <c r="F3" s="47"/>
      <c r="G3" s="47"/>
      <c r="H3" s="47"/>
      <c r="I3" s="47"/>
      <c r="J3" s="47"/>
      <c r="K3" s="4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46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766" t="s">
        <v>0</v>
      </c>
      <c r="B6" s="699"/>
      <c r="C6" s="699"/>
      <c r="D6" s="699"/>
      <c r="E6" s="699"/>
      <c r="F6" s="699"/>
      <c r="G6" s="699"/>
      <c r="H6" s="699"/>
      <c r="I6" s="699"/>
      <c r="J6" s="699"/>
      <c r="K6" s="69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766" t="s">
        <v>2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766" t="s">
        <v>5</v>
      </c>
      <c r="B8" s="699"/>
      <c r="C8" s="699"/>
      <c r="D8" s="699"/>
      <c r="E8" s="699"/>
      <c r="F8" s="699"/>
      <c r="G8" s="699"/>
      <c r="H8" s="699"/>
      <c r="I8" s="699"/>
      <c r="J8" s="699"/>
      <c r="K8" s="69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>
      <c r="A9" s="48"/>
      <c r="B9" s="48"/>
      <c r="C9" s="47"/>
      <c r="D9" s="47"/>
      <c r="E9" s="47"/>
      <c r="F9" s="47"/>
      <c r="G9" s="47"/>
      <c r="H9" s="4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715" t="s">
        <v>267</v>
      </c>
      <c r="B10" s="646"/>
      <c r="C10" s="646"/>
      <c r="D10" s="646"/>
      <c r="E10" s="646"/>
      <c r="F10" s="646"/>
      <c r="G10" s="646"/>
      <c r="H10" s="647"/>
      <c r="I10" s="762" t="s">
        <v>1</v>
      </c>
      <c r="J10" s="646"/>
      <c r="K10" s="64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5" t="s">
        <v>7</v>
      </c>
      <c r="B11" s="715" t="s">
        <v>268</v>
      </c>
      <c r="C11" s="646"/>
      <c r="D11" s="646"/>
      <c r="E11" s="646"/>
      <c r="F11" s="646"/>
      <c r="G11" s="646"/>
      <c r="H11" s="647"/>
      <c r="I11" s="762" t="s">
        <v>269</v>
      </c>
      <c r="J11" s="646"/>
      <c r="K11" s="64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>
      <c r="A12" s="49" t="s">
        <v>11</v>
      </c>
      <c r="B12" s="758" t="s">
        <v>12</v>
      </c>
      <c r="C12" s="646"/>
      <c r="D12" s="646"/>
      <c r="E12" s="646"/>
      <c r="F12" s="646"/>
      <c r="G12" s="646"/>
      <c r="H12" s="647"/>
      <c r="I12" s="759" t="s">
        <v>1050</v>
      </c>
      <c r="J12" s="646"/>
      <c r="K12" s="64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>
      <c r="A13" s="50"/>
      <c r="B13" s="47"/>
      <c r="C13" s="47"/>
      <c r="D13" s="47"/>
      <c r="E13" s="47"/>
      <c r="F13" s="47"/>
      <c r="G13" s="47"/>
      <c r="H13" s="51"/>
      <c r="I13" s="51"/>
      <c r="J13" s="51"/>
      <c r="K13" s="4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715" t="s">
        <v>270</v>
      </c>
      <c r="B14" s="725"/>
      <c r="C14" s="760" t="s">
        <v>271</v>
      </c>
      <c r="D14" s="646"/>
      <c r="E14" s="646"/>
      <c r="F14" s="646"/>
      <c r="G14" s="646"/>
      <c r="H14" s="646"/>
      <c r="I14" s="646"/>
      <c r="J14" s="646"/>
      <c r="K14" s="64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>
      <c r="A15" s="691" t="s">
        <v>11</v>
      </c>
      <c r="B15" s="647"/>
      <c r="C15" s="761" t="s">
        <v>1033</v>
      </c>
      <c r="D15" s="646"/>
      <c r="E15" s="646"/>
      <c r="F15" s="646"/>
      <c r="G15" s="646"/>
      <c r="H15" s="646"/>
      <c r="I15" s="646"/>
      <c r="J15" s="646"/>
      <c r="K15" s="64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>
      <c r="A18" s="52"/>
      <c r="B18" s="757"/>
      <c r="C18" s="699"/>
      <c r="D18" s="53"/>
      <c r="E18" s="757"/>
      <c r="F18" s="699"/>
      <c r="G18" s="52"/>
      <c r="H18" s="52"/>
      <c r="I18" s="54"/>
      <c r="J18" s="47"/>
      <c r="K18" s="4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>
      <c r="A19" s="55" t="s">
        <v>272</v>
      </c>
      <c r="B19" s="56" t="s">
        <v>273</v>
      </c>
      <c r="C19" s="57">
        <v>3</v>
      </c>
      <c r="D19" s="57" t="s">
        <v>274</v>
      </c>
      <c r="E19" s="57">
        <v>6</v>
      </c>
      <c r="F19" s="58" t="s">
        <v>275</v>
      </c>
      <c r="G19" s="57" t="s">
        <v>276</v>
      </c>
      <c r="H19" s="57">
        <v>2</v>
      </c>
      <c r="I19" s="47"/>
      <c r="J19" s="47"/>
      <c r="K19" s="4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>
      <c r="A20" s="55" t="s">
        <v>277</v>
      </c>
      <c r="B20" s="763">
        <v>141</v>
      </c>
      <c r="C20" s="699"/>
      <c r="D20" s="59"/>
      <c r="E20" s="59" t="s">
        <v>278</v>
      </c>
      <c r="F20" s="60"/>
      <c r="G20" s="764">
        <v>100</v>
      </c>
      <c r="H20" s="706"/>
      <c r="I20" s="47"/>
      <c r="J20" s="47"/>
      <c r="K20" s="4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59"/>
      <c r="B21" s="757"/>
      <c r="C21" s="699"/>
      <c r="D21" s="59"/>
      <c r="E21" s="59"/>
      <c r="F21" s="59"/>
      <c r="G21" s="59"/>
      <c r="H21" s="59"/>
      <c r="I21" s="47"/>
      <c r="J21" s="47"/>
      <c r="K21" s="4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5" t="s">
        <v>279</v>
      </c>
      <c r="B22" s="61">
        <f>(C19+E19)/H19/B20*G20</f>
        <v>3.1914893617021276</v>
      </c>
      <c r="C22" s="61"/>
      <c r="D22" s="61"/>
      <c r="E22" s="59"/>
      <c r="F22" s="59"/>
      <c r="G22" s="59"/>
      <c r="H22" s="59"/>
      <c r="I22" s="47"/>
      <c r="J22" s="47"/>
      <c r="K22" s="4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2"/>
      <c r="B24" s="63"/>
      <c r="C24" s="47"/>
      <c r="D24" s="47"/>
      <c r="E24" s="47"/>
      <c r="F24" s="47"/>
      <c r="G24" s="47"/>
      <c r="H24" s="47"/>
      <c r="I24" s="47"/>
      <c r="J24" s="47"/>
      <c r="K24" s="4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2"/>
      <c r="B25" s="64"/>
      <c r="C25" s="65"/>
      <c r="D25" s="47"/>
      <c r="E25" s="47"/>
      <c r="F25" s="47"/>
      <c r="G25" s="47"/>
      <c r="H25" s="47"/>
      <c r="I25" s="47"/>
      <c r="J25" s="47"/>
      <c r="K25" s="4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2:B2"/>
    <mergeCell ref="A6:K6"/>
    <mergeCell ref="A7:K7"/>
    <mergeCell ref="A8:K8"/>
    <mergeCell ref="A10:H10"/>
    <mergeCell ref="I10:K10"/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L62"/>
  <sheetViews>
    <sheetView topLeftCell="A7" zoomScale="60" zoomScaleNormal="60" workbookViewId="0">
      <selection activeCell="K17" sqref="K17"/>
    </sheetView>
  </sheetViews>
  <sheetFormatPr defaultColWidth="9" defaultRowHeight="15" customHeight="1"/>
  <cols>
    <col min="1" max="1" width="2.42578125" style="313" customWidth="1"/>
    <col min="2" max="2" width="4.140625" style="313" customWidth="1"/>
    <col min="3" max="3" width="14.28515625" style="313" customWidth="1"/>
    <col min="4" max="4" width="22.85546875" style="313" customWidth="1"/>
    <col min="5" max="5" width="21.28515625" style="313" customWidth="1"/>
    <col min="6" max="6" width="23.28515625" style="313" customWidth="1"/>
    <col min="7" max="7" width="52.7109375" style="313" customWidth="1"/>
    <col min="8" max="8" width="76.140625" style="313" customWidth="1"/>
    <col min="9" max="10" width="15.5703125" style="313" customWidth="1"/>
    <col min="11" max="11" width="16.5703125" style="313" customWidth="1"/>
    <col min="12" max="12" width="10" style="313" bestFit="1" customWidth="1"/>
    <col min="13" max="16384" width="9" style="313"/>
  </cols>
  <sheetData>
    <row r="1" spans="2:12" ht="17.25" thickBot="1">
      <c r="B1" s="314"/>
      <c r="C1" s="315"/>
      <c r="D1" s="316"/>
      <c r="E1" s="316"/>
      <c r="F1" s="316"/>
      <c r="G1" s="316"/>
      <c r="H1" s="316"/>
      <c r="I1" s="314"/>
      <c r="J1" s="317"/>
      <c r="K1" s="314"/>
    </row>
    <row r="2" spans="2:12" ht="31.5" customHeight="1" thickBot="1">
      <c r="B2" s="768"/>
      <c r="C2" s="768"/>
      <c r="D2" s="768"/>
      <c r="E2" s="769" t="s">
        <v>280</v>
      </c>
      <c r="F2" s="769"/>
      <c r="G2" s="769"/>
      <c r="H2" s="769"/>
      <c r="I2" s="770"/>
      <c r="J2" s="770"/>
      <c r="K2" s="770"/>
      <c r="L2" s="314"/>
    </row>
    <row r="3" spans="2:12" ht="31.5" customHeight="1" thickBot="1">
      <c r="B3" s="768"/>
      <c r="C3" s="768"/>
      <c r="D3" s="768"/>
      <c r="E3" s="771" t="s">
        <v>281</v>
      </c>
      <c r="F3" s="771"/>
      <c r="G3" s="771"/>
      <c r="H3" s="771"/>
      <c r="I3" s="770"/>
      <c r="J3" s="770"/>
      <c r="K3" s="770"/>
      <c r="L3" s="314"/>
    </row>
    <row r="4" spans="2:12" ht="31.5" customHeight="1" thickBot="1">
      <c r="B4" s="768"/>
      <c r="C4" s="768"/>
      <c r="D4" s="768"/>
      <c r="E4" s="771"/>
      <c r="F4" s="771"/>
      <c r="G4" s="771"/>
      <c r="H4" s="771"/>
      <c r="I4" s="770"/>
      <c r="J4" s="770"/>
      <c r="K4" s="770"/>
      <c r="L4" s="314"/>
    </row>
    <row r="5" spans="2:12" ht="31.5" customHeight="1" thickBot="1">
      <c r="B5" s="768"/>
      <c r="C5" s="768"/>
      <c r="D5" s="768"/>
      <c r="E5" s="772" t="s">
        <v>1053</v>
      </c>
      <c r="F5" s="772"/>
      <c r="G5" s="772"/>
      <c r="H5" s="772"/>
      <c r="I5" s="770"/>
      <c r="J5" s="770"/>
      <c r="K5" s="770"/>
      <c r="L5" s="314"/>
    </row>
    <row r="6" spans="2:12" s="318" customFormat="1">
      <c r="B6" s="319"/>
      <c r="C6" s="320"/>
      <c r="D6" s="320"/>
      <c r="E6" s="320"/>
      <c r="F6" s="320"/>
      <c r="G6" s="320"/>
      <c r="H6" s="320"/>
      <c r="I6" s="767" t="s">
        <v>282</v>
      </c>
      <c r="J6" s="767"/>
      <c r="K6" s="321">
        <v>836</v>
      </c>
    </row>
    <row r="7" spans="2:12" s="322" customFormat="1" ht="32.25" customHeight="1">
      <c r="B7" s="323"/>
      <c r="C7" s="324" t="s">
        <v>283</v>
      </c>
      <c r="D7" s="325" t="s">
        <v>284</v>
      </c>
      <c r="E7" s="325" t="s">
        <v>285</v>
      </c>
      <c r="F7" s="325" t="s">
        <v>286</v>
      </c>
      <c r="G7" s="324" t="s">
        <v>287</v>
      </c>
      <c r="H7" s="324" t="s">
        <v>288</v>
      </c>
      <c r="I7" s="324" t="s">
        <v>289</v>
      </c>
      <c r="J7" s="324" t="s">
        <v>290</v>
      </c>
      <c r="K7" s="326" t="s">
        <v>291</v>
      </c>
    </row>
    <row r="8" spans="2:12" s="322" customFormat="1" ht="15.75">
      <c r="B8" s="323" t="s">
        <v>292</v>
      </c>
      <c r="C8" s="324"/>
      <c r="D8" s="324"/>
      <c r="E8" s="324"/>
      <c r="F8" s="327"/>
      <c r="G8" s="327" t="s">
        <v>293</v>
      </c>
      <c r="H8" s="327"/>
      <c r="I8" s="328">
        <v>164</v>
      </c>
      <c r="J8" s="329"/>
      <c r="K8" s="330">
        <f>$K$6+I8-J8</f>
        <v>1000</v>
      </c>
    </row>
    <row r="9" spans="2:12" ht="15.75">
      <c r="B9" s="331">
        <v>1</v>
      </c>
      <c r="C9" s="332">
        <v>45027</v>
      </c>
      <c r="D9" s="333" t="s">
        <v>297</v>
      </c>
      <c r="E9" s="334" t="s">
        <v>1060</v>
      </c>
      <c r="F9" s="332">
        <v>45027</v>
      </c>
      <c r="G9" s="333" t="s">
        <v>1061</v>
      </c>
      <c r="H9" s="333" t="s">
        <v>1062</v>
      </c>
      <c r="I9" s="335"/>
      <c r="J9" s="336">
        <v>120</v>
      </c>
      <c r="K9" s="337">
        <f>K8+I9-J9</f>
        <v>880</v>
      </c>
    </row>
    <row r="10" spans="2:12" ht="15.75">
      <c r="B10" s="331">
        <v>2</v>
      </c>
      <c r="C10" s="332">
        <v>45029</v>
      </c>
      <c r="D10" s="333" t="s">
        <v>297</v>
      </c>
      <c r="E10" s="334" t="s">
        <v>1063</v>
      </c>
      <c r="F10" s="332">
        <v>45029</v>
      </c>
      <c r="G10" s="333" t="s">
        <v>1064</v>
      </c>
      <c r="H10" s="333" t="s">
        <v>1065</v>
      </c>
      <c r="I10" s="335"/>
      <c r="J10" s="336">
        <v>88</v>
      </c>
      <c r="K10" s="337">
        <f t="shared" ref="K10:K36" si="0">K9+I10-J10</f>
        <v>792</v>
      </c>
    </row>
    <row r="11" spans="2:12" ht="15.75">
      <c r="B11" s="331">
        <v>3</v>
      </c>
      <c r="C11" s="332">
        <v>45029</v>
      </c>
      <c r="D11" s="333" t="s">
        <v>297</v>
      </c>
      <c r="E11" s="334" t="s">
        <v>1066</v>
      </c>
      <c r="F11" s="332">
        <v>45029</v>
      </c>
      <c r="G11" s="333" t="s">
        <v>1067</v>
      </c>
      <c r="H11" s="338" t="s">
        <v>1062</v>
      </c>
      <c r="I11" s="335"/>
      <c r="J11" s="339">
        <v>114</v>
      </c>
      <c r="K11" s="337">
        <f t="shared" si="0"/>
        <v>678</v>
      </c>
    </row>
    <row r="12" spans="2:12" ht="15.75">
      <c r="B12" s="331">
        <v>4</v>
      </c>
      <c r="C12" s="332">
        <v>45036</v>
      </c>
      <c r="D12" s="333" t="s">
        <v>294</v>
      </c>
      <c r="E12" s="340" t="s">
        <v>295</v>
      </c>
      <c r="F12" s="332">
        <v>45036</v>
      </c>
      <c r="G12" s="333" t="s">
        <v>296</v>
      </c>
      <c r="H12" s="338" t="s">
        <v>1068</v>
      </c>
      <c r="I12" s="335"/>
      <c r="J12" s="339">
        <v>15.34</v>
      </c>
      <c r="K12" s="337">
        <f t="shared" si="0"/>
        <v>662.66</v>
      </c>
      <c r="L12" s="341"/>
    </row>
    <row r="13" spans="2:12" ht="15.75">
      <c r="B13" s="331">
        <v>5</v>
      </c>
      <c r="C13" s="332">
        <v>45041</v>
      </c>
      <c r="D13" s="333" t="s">
        <v>294</v>
      </c>
      <c r="E13" s="334" t="s">
        <v>1069</v>
      </c>
      <c r="F13" s="332">
        <v>45041</v>
      </c>
      <c r="G13" s="333" t="s">
        <v>296</v>
      </c>
      <c r="H13" s="338" t="s">
        <v>1070</v>
      </c>
      <c r="I13" s="335"/>
      <c r="J13" s="339">
        <v>21.1</v>
      </c>
      <c r="K13" s="337">
        <f t="shared" si="0"/>
        <v>641.55999999999995</v>
      </c>
    </row>
    <row r="14" spans="2:12" ht="15.75">
      <c r="B14" s="331">
        <v>6</v>
      </c>
      <c r="C14" s="332">
        <v>45035</v>
      </c>
      <c r="D14" s="333" t="s">
        <v>294</v>
      </c>
      <c r="E14" s="334" t="s">
        <v>1071</v>
      </c>
      <c r="F14" s="332">
        <v>45035</v>
      </c>
      <c r="G14" s="333" t="s">
        <v>296</v>
      </c>
      <c r="H14" s="338" t="s">
        <v>1072</v>
      </c>
      <c r="I14" s="342"/>
      <c r="J14" s="336">
        <v>31.45</v>
      </c>
      <c r="K14" s="337">
        <f t="shared" si="0"/>
        <v>610.1099999999999</v>
      </c>
    </row>
    <row r="15" spans="2:12" ht="15.75">
      <c r="B15" s="331">
        <v>7</v>
      </c>
      <c r="C15" s="332">
        <v>45019</v>
      </c>
      <c r="D15" s="343" t="s">
        <v>294</v>
      </c>
      <c r="E15" s="334" t="s">
        <v>1073</v>
      </c>
      <c r="F15" s="344">
        <v>45019</v>
      </c>
      <c r="G15" s="333" t="s">
        <v>296</v>
      </c>
      <c r="H15" s="333" t="s">
        <v>1074</v>
      </c>
      <c r="I15" s="335"/>
      <c r="J15" s="345">
        <v>59.96</v>
      </c>
      <c r="K15" s="337">
        <f>K14+I15-J15</f>
        <v>550.14999999999986</v>
      </c>
    </row>
    <row r="16" spans="2:12" ht="15.75">
      <c r="B16" s="331">
        <v>8</v>
      </c>
      <c r="C16" s="344">
        <v>45069</v>
      </c>
      <c r="D16" s="333" t="s">
        <v>643</v>
      </c>
      <c r="E16" s="182">
        <v>1757073</v>
      </c>
      <c r="F16" s="344">
        <v>45039</v>
      </c>
      <c r="G16" s="333" t="s">
        <v>1297</v>
      </c>
      <c r="H16" s="338" t="s">
        <v>1062</v>
      </c>
      <c r="I16" s="335"/>
      <c r="J16" s="336">
        <v>169</v>
      </c>
      <c r="K16" s="337">
        <f>K15+I16-J16</f>
        <v>381.14999999999986</v>
      </c>
    </row>
    <row r="17" spans="2:11" ht="15.75">
      <c r="B17" s="331">
        <v>9</v>
      </c>
      <c r="C17" s="344"/>
      <c r="D17" s="346"/>
      <c r="E17" s="334"/>
      <c r="F17" s="344"/>
      <c r="G17" s="333"/>
      <c r="H17" s="333"/>
      <c r="I17" s="335"/>
      <c r="J17" s="335"/>
      <c r="K17" s="337">
        <f t="shared" si="0"/>
        <v>381.14999999999986</v>
      </c>
    </row>
    <row r="18" spans="2:11" ht="15.75">
      <c r="B18" s="331">
        <v>10</v>
      </c>
      <c r="C18" s="344"/>
      <c r="D18" s="333"/>
      <c r="E18" s="334"/>
      <c r="F18" s="332"/>
      <c r="G18" s="333"/>
      <c r="H18" s="333"/>
      <c r="I18" s="335"/>
      <c r="J18" s="335"/>
      <c r="K18" s="337">
        <f t="shared" si="0"/>
        <v>381.14999999999986</v>
      </c>
    </row>
    <row r="19" spans="2:11" ht="15.75">
      <c r="B19" s="331">
        <v>11</v>
      </c>
      <c r="C19" s="332"/>
      <c r="D19" s="333"/>
      <c r="E19" s="334"/>
      <c r="F19" s="332"/>
      <c r="G19" s="333"/>
      <c r="H19" s="333"/>
      <c r="I19" s="335"/>
      <c r="J19" s="335"/>
      <c r="K19" s="337">
        <f t="shared" si="0"/>
        <v>381.14999999999986</v>
      </c>
    </row>
    <row r="20" spans="2:11" ht="15.75">
      <c r="B20" s="331">
        <v>12</v>
      </c>
      <c r="C20" s="332"/>
      <c r="D20" s="333"/>
      <c r="E20" s="334"/>
      <c r="F20" s="332"/>
      <c r="G20" s="333"/>
      <c r="H20" s="333"/>
      <c r="I20" s="335"/>
      <c r="J20" s="335"/>
      <c r="K20" s="337">
        <f t="shared" si="0"/>
        <v>381.14999999999986</v>
      </c>
    </row>
    <row r="21" spans="2:11" ht="15.75">
      <c r="B21" s="331">
        <v>13</v>
      </c>
      <c r="C21" s="332"/>
      <c r="D21" s="333"/>
      <c r="E21" s="334"/>
      <c r="F21" s="332"/>
      <c r="G21" s="333"/>
      <c r="H21" s="333"/>
      <c r="I21" s="335"/>
      <c r="J21" s="335"/>
      <c r="K21" s="337">
        <f t="shared" si="0"/>
        <v>381.14999999999986</v>
      </c>
    </row>
    <row r="22" spans="2:11" ht="15.75">
      <c r="B22" s="331">
        <v>14</v>
      </c>
      <c r="C22" s="332"/>
      <c r="D22" s="333"/>
      <c r="E22" s="334"/>
      <c r="F22" s="344"/>
      <c r="G22" s="333"/>
      <c r="H22" s="333"/>
      <c r="I22" s="335"/>
      <c r="J22" s="335"/>
      <c r="K22" s="337">
        <f t="shared" si="0"/>
        <v>381.14999999999986</v>
      </c>
    </row>
    <row r="23" spans="2:11" ht="15.75">
      <c r="B23" s="331">
        <v>15</v>
      </c>
      <c r="C23" s="344"/>
      <c r="D23" s="346"/>
      <c r="E23" s="333"/>
      <c r="F23" s="344"/>
      <c r="G23" s="333"/>
      <c r="H23" s="333"/>
      <c r="I23" s="335"/>
      <c r="J23" s="335"/>
      <c r="K23" s="337">
        <f t="shared" si="0"/>
        <v>381.14999999999986</v>
      </c>
    </row>
    <row r="24" spans="2:11" ht="15.75">
      <c r="B24" s="331">
        <v>16</v>
      </c>
      <c r="C24" s="344"/>
      <c r="D24" s="333"/>
      <c r="E24" s="334"/>
      <c r="F24" s="332"/>
      <c r="G24" s="333"/>
      <c r="H24" s="333"/>
      <c r="I24" s="335"/>
      <c r="J24" s="335"/>
      <c r="K24" s="337">
        <f t="shared" si="0"/>
        <v>381.14999999999986</v>
      </c>
    </row>
    <row r="25" spans="2:11" ht="15.75">
      <c r="B25" s="331">
        <v>17</v>
      </c>
      <c r="C25" s="347"/>
      <c r="D25" s="338"/>
      <c r="E25" s="348"/>
      <c r="F25" s="347"/>
      <c r="G25" s="338"/>
      <c r="H25" s="338"/>
      <c r="I25" s="349"/>
      <c r="J25" s="350"/>
      <c r="K25" s="337">
        <f t="shared" si="0"/>
        <v>381.14999999999986</v>
      </c>
    </row>
    <row r="26" spans="2:11" ht="15.75">
      <c r="B26" s="331">
        <v>18</v>
      </c>
      <c r="C26" s="347"/>
      <c r="D26" s="338"/>
      <c r="E26" s="348"/>
      <c r="F26" s="347"/>
      <c r="G26" s="338"/>
      <c r="H26" s="338"/>
      <c r="I26" s="351"/>
      <c r="J26" s="350"/>
      <c r="K26" s="337">
        <f t="shared" si="0"/>
        <v>381.14999999999986</v>
      </c>
    </row>
    <row r="27" spans="2:11" ht="15.75">
      <c r="B27" s="331">
        <v>19</v>
      </c>
      <c r="C27" s="347"/>
      <c r="D27" s="338"/>
      <c r="E27" s="348"/>
      <c r="F27" s="347"/>
      <c r="G27" s="338"/>
      <c r="H27" s="338"/>
      <c r="I27" s="349"/>
      <c r="J27" s="350"/>
      <c r="K27" s="337">
        <f t="shared" si="0"/>
        <v>381.14999999999986</v>
      </c>
    </row>
    <row r="28" spans="2:11" ht="15.75">
      <c r="B28" s="331">
        <v>20</v>
      </c>
      <c r="C28" s="347"/>
      <c r="D28" s="338"/>
      <c r="E28" s="348"/>
      <c r="F28" s="347"/>
      <c r="G28" s="338"/>
      <c r="H28" s="338"/>
      <c r="I28" s="349"/>
      <c r="J28" s="350"/>
      <c r="K28" s="337">
        <f t="shared" si="0"/>
        <v>381.14999999999986</v>
      </c>
    </row>
    <row r="29" spans="2:11" ht="15.75">
      <c r="B29" s="331">
        <v>21</v>
      </c>
      <c r="C29" s="347"/>
      <c r="D29" s="338"/>
      <c r="E29" s="348"/>
      <c r="F29" s="347"/>
      <c r="G29" s="338"/>
      <c r="H29" s="338"/>
      <c r="I29" s="349"/>
      <c r="J29" s="350"/>
      <c r="K29" s="337">
        <f t="shared" si="0"/>
        <v>381.14999999999986</v>
      </c>
    </row>
    <row r="30" spans="2:11" ht="15.75">
      <c r="B30" s="331">
        <v>22</v>
      </c>
      <c r="C30" s="347"/>
      <c r="D30" s="338"/>
      <c r="E30" s="348"/>
      <c r="F30" s="347"/>
      <c r="G30" s="338"/>
      <c r="H30" s="338"/>
      <c r="I30" s="349"/>
      <c r="J30" s="350"/>
      <c r="K30" s="337">
        <f t="shared" si="0"/>
        <v>381.14999999999986</v>
      </c>
    </row>
    <row r="31" spans="2:11" ht="15.75">
      <c r="B31" s="331">
        <v>23</v>
      </c>
      <c r="C31" s="347"/>
      <c r="D31" s="338"/>
      <c r="E31" s="348"/>
      <c r="F31" s="347"/>
      <c r="G31" s="338"/>
      <c r="H31" s="338"/>
      <c r="I31" s="349"/>
      <c r="J31" s="350"/>
      <c r="K31" s="337">
        <f t="shared" si="0"/>
        <v>381.14999999999986</v>
      </c>
    </row>
    <row r="32" spans="2:11" ht="15.75">
      <c r="B32" s="331">
        <v>24</v>
      </c>
      <c r="C32" s="347"/>
      <c r="D32" s="338"/>
      <c r="E32" s="348"/>
      <c r="F32" s="347"/>
      <c r="G32" s="338"/>
      <c r="H32" s="338"/>
      <c r="I32" s="349"/>
      <c r="J32" s="350"/>
      <c r="K32" s="337">
        <f t="shared" si="0"/>
        <v>381.14999999999986</v>
      </c>
    </row>
    <row r="33" spans="2:11" ht="15.75">
      <c r="B33" s="331">
        <v>25</v>
      </c>
      <c r="C33" s="347"/>
      <c r="D33" s="338"/>
      <c r="E33" s="348"/>
      <c r="F33" s="347"/>
      <c r="G33" s="338"/>
      <c r="H33" s="338"/>
      <c r="I33" s="349"/>
      <c r="J33" s="350"/>
      <c r="K33" s="337">
        <f t="shared" si="0"/>
        <v>381.14999999999986</v>
      </c>
    </row>
    <row r="34" spans="2:11" ht="15.75">
      <c r="B34" s="331">
        <v>26</v>
      </c>
      <c r="C34" s="347"/>
      <c r="D34" s="338"/>
      <c r="E34" s="348"/>
      <c r="F34" s="347"/>
      <c r="G34" s="338"/>
      <c r="H34" s="338"/>
      <c r="I34" s="349"/>
      <c r="J34" s="350"/>
      <c r="K34" s="337">
        <f t="shared" si="0"/>
        <v>381.14999999999986</v>
      </c>
    </row>
    <row r="35" spans="2:11" ht="15.75">
      <c r="B35" s="331">
        <v>27</v>
      </c>
      <c r="C35" s="347"/>
      <c r="D35" s="338"/>
      <c r="E35" s="348"/>
      <c r="F35" s="347"/>
      <c r="G35" s="338"/>
      <c r="H35" s="338"/>
      <c r="I35" s="349"/>
      <c r="J35" s="350"/>
      <c r="K35" s="337">
        <f t="shared" si="0"/>
        <v>381.14999999999986</v>
      </c>
    </row>
    <row r="36" spans="2:11" ht="16.5" thickBot="1">
      <c r="B36" s="331">
        <v>28</v>
      </c>
      <c r="C36" s="352"/>
      <c r="D36" s="352"/>
      <c r="E36" s="352"/>
      <c r="F36" s="352"/>
      <c r="G36" s="352"/>
      <c r="H36" s="352"/>
      <c r="I36" s="353"/>
      <c r="J36" s="354"/>
      <c r="K36" s="337">
        <f t="shared" si="0"/>
        <v>381.14999999999986</v>
      </c>
    </row>
    <row r="37" spans="2:11" ht="18">
      <c r="H37" s="355" t="s">
        <v>299</v>
      </c>
      <c r="I37" s="356">
        <f>SUM(I8:I36)</f>
        <v>164</v>
      </c>
      <c r="J37" s="357">
        <f>SUM(J8:J36)</f>
        <v>618.84999999999991</v>
      </c>
    </row>
    <row r="38" spans="2:11" ht="18">
      <c r="H38" s="358" t="s">
        <v>300</v>
      </c>
      <c r="I38" s="359">
        <v>836</v>
      </c>
      <c r="J38" s="360"/>
    </row>
    <row r="39" spans="2:11" ht="18">
      <c r="H39" s="358" t="s">
        <v>291</v>
      </c>
      <c r="I39" s="361"/>
      <c r="J39" s="362">
        <f>K36</f>
        <v>381.14999999999986</v>
      </c>
    </row>
    <row r="40" spans="2:11" ht="18.75" thickBot="1">
      <c r="H40" s="363" t="s">
        <v>301</v>
      </c>
      <c r="I40" s="364">
        <f>I37+I38</f>
        <v>1000</v>
      </c>
      <c r="J40" s="365">
        <f>J37+J39</f>
        <v>999.99999999999977</v>
      </c>
    </row>
    <row r="41" spans="2:11">
      <c r="K41" s="341"/>
    </row>
    <row r="42" spans="2:11">
      <c r="J42" s="366"/>
    </row>
    <row r="44" spans="2:11" ht="15" customHeight="1">
      <c r="C44" s="367"/>
      <c r="D44" s="367"/>
      <c r="E44" s="367"/>
      <c r="F44" s="367"/>
      <c r="G44" s="367"/>
      <c r="H44" s="367"/>
      <c r="I44" s="367"/>
      <c r="J44" s="367"/>
      <c r="K44" s="367"/>
    </row>
    <row r="45" spans="2:11">
      <c r="C45" s="367"/>
      <c r="D45" s="367"/>
      <c r="E45" s="367"/>
      <c r="F45" s="367"/>
      <c r="G45" s="367"/>
      <c r="H45" s="367"/>
      <c r="I45" s="367"/>
      <c r="J45" s="367"/>
      <c r="K45" s="367"/>
    </row>
    <row r="46" spans="2:11">
      <c r="C46" s="367"/>
      <c r="D46" s="367" t="s">
        <v>302</v>
      </c>
      <c r="E46" s="367"/>
      <c r="F46" s="367"/>
      <c r="G46" s="367" t="s">
        <v>302</v>
      </c>
      <c r="H46" s="367"/>
      <c r="I46" s="367"/>
      <c r="J46" s="367"/>
      <c r="K46" s="367"/>
    </row>
    <row r="47" spans="2:11">
      <c r="C47" s="367"/>
      <c r="D47" s="367"/>
      <c r="E47" s="367"/>
      <c r="F47" s="367"/>
      <c r="G47" s="367"/>
      <c r="H47" s="367"/>
      <c r="I47" s="367"/>
      <c r="J47" s="367"/>
      <c r="K47" s="367"/>
    </row>
    <row r="48" spans="2:11" ht="18">
      <c r="C48" s="367"/>
      <c r="D48" s="367"/>
      <c r="E48" s="367"/>
      <c r="F48" s="367"/>
      <c r="G48" s="367"/>
      <c r="H48" s="368" t="s">
        <v>303</v>
      </c>
      <c r="I48" s="367"/>
      <c r="J48" s="367"/>
      <c r="K48" s="367"/>
    </row>
    <row r="49" spans="3:11" ht="18">
      <c r="C49" s="367"/>
      <c r="D49" s="369"/>
      <c r="E49" s="369"/>
      <c r="F49" s="367"/>
      <c r="G49" s="369"/>
      <c r="H49" s="370" t="s">
        <v>304</v>
      </c>
      <c r="I49" s="371">
        <f>1000-J39</f>
        <v>618.85000000000014</v>
      </c>
      <c r="J49" s="367"/>
      <c r="K49" s="367"/>
    </row>
    <row r="50" spans="3:11">
      <c r="C50" s="367"/>
      <c r="D50" s="367" t="s">
        <v>305</v>
      </c>
      <c r="E50" s="367"/>
      <c r="F50" s="367"/>
      <c r="G50" s="367" t="s">
        <v>305</v>
      </c>
      <c r="H50" s="367"/>
      <c r="I50" s="367"/>
      <c r="J50" s="367"/>
      <c r="K50" s="367"/>
    </row>
    <row r="51" spans="3:11">
      <c r="C51" s="367"/>
      <c r="D51" s="367" t="s">
        <v>306</v>
      </c>
      <c r="E51" s="367"/>
      <c r="F51" s="367"/>
      <c r="G51" s="367" t="s">
        <v>307</v>
      </c>
      <c r="H51" s="367"/>
      <c r="I51" s="367" t="s">
        <v>308</v>
      </c>
      <c r="J51" s="367"/>
      <c r="K51" s="367"/>
    </row>
    <row r="52" spans="3:11">
      <c r="C52" s="367"/>
      <c r="D52" s="367"/>
      <c r="E52" s="367"/>
      <c r="F52" s="367"/>
      <c r="G52" s="367"/>
      <c r="H52" s="367"/>
      <c r="I52" s="367"/>
      <c r="J52" s="367"/>
      <c r="K52" s="367"/>
    </row>
    <row r="53" spans="3:11">
      <c r="C53" s="367"/>
      <c r="D53" s="367"/>
      <c r="E53" s="367"/>
      <c r="F53" s="367"/>
      <c r="G53" s="367"/>
      <c r="H53" s="367"/>
      <c r="I53" s="367"/>
      <c r="J53" s="367"/>
      <c r="K53" s="367"/>
    </row>
    <row r="54" spans="3:11">
      <c r="C54" s="367" t="s">
        <v>309</v>
      </c>
      <c r="D54" s="367"/>
      <c r="E54" s="367"/>
      <c r="F54" s="367"/>
      <c r="G54" s="367"/>
      <c r="H54" s="367"/>
    </row>
    <row r="55" spans="3:11">
      <c r="C55" s="367" t="s">
        <v>310</v>
      </c>
      <c r="D55" s="367"/>
      <c r="E55" s="367"/>
      <c r="F55" s="367"/>
      <c r="G55" s="367"/>
      <c r="H55" s="367"/>
      <c r="I55" s="369"/>
      <c r="J55" s="369"/>
      <c r="K55" s="369"/>
    </row>
    <row r="56" spans="3:11">
      <c r="C56" s="372"/>
      <c r="D56" s="367"/>
      <c r="E56" s="367"/>
      <c r="F56" s="367"/>
      <c r="G56" s="367"/>
      <c r="H56" s="367"/>
      <c r="I56" s="367" t="s">
        <v>242</v>
      </c>
      <c r="J56" s="367"/>
      <c r="K56" s="367"/>
    </row>
    <row r="57" spans="3:11">
      <c r="C57" s="367"/>
      <c r="D57" s="367"/>
      <c r="E57" s="367"/>
      <c r="F57" s="367"/>
      <c r="G57" s="367"/>
      <c r="H57" s="367"/>
      <c r="I57" s="367" t="s">
        <v>311</v>
      </c>
      <c r="J57" s="367"/>
      <c r="K57" s="367"/>
    </row>
    <row r="58" spans="3:11">
      <c r="C58" s="367"/>
      <c r="D58" s="367"/>
      <c r="E58" s="367"/>
      <c r="F58" s="367"/>
      <c r="G58" s="367"/>
      <c r="H58" s="367"/>
      <c r="I58" s="367"/>
      <c r="J58" s="367"/>
      <c r="K58" s="367"/>
    </row>
    <row r="59" spans="3:11">
      <c r="C59" s="367"/>
      <c r="D59" s="367"/>
      <c r="E59" s="367"/>
      <c r="F59" s="367"/>
      <c r="G59" s="367"/>
      <c r="H59" s="367"/>
      <c r="I59" s="367"/>
      <c r="J59" s="367"/>
      <c r="K59" s="367"/>
    </row>
    <row r="60" spans="3:11">
      <c r="C60" s="367"/>
      <c r="D60" s="367"/>
      <c r="E60" s="367"/>
      <c r="F60" s="367"/>
      <c r="G60" s="367"/>
      <c r="H60" s="367"/>
      <c r="I60" s="367"/>
      <c r="J60" s="367"/>
      <c r="K60" s="367"/>
    </row>
    <row r="61" spans="3:11">
      <c r="C61" s="367"/>
      <c r="D61" s="367"/>
      <c r="E61" s="367"/>
      <c r="F61" s="367"/>
      <c r="G61" s="367"/>
      <c r="H61" s="367"/>
      <c r="I61" s="367"/>
      <c r="J61" s="367"/>
      <c r="K61" s="367"/>
    </row>
    <row r="62" spans="3:11">
      <c r="C62" s="367"/>
      <c r="D62" s="367"/>
      <c r="E62" s="367"/>
      <c r="F62" s="367"/>
      <c r="G62" s="367"/>
      <c r="H62" s="367"/>
      <c r="I62" s="367"/>
      <c r="J62" s="367"/>
      <c r="K62" s="367"/>
    </row>
  </sheetData>
  <mergeCells count="6">
    <mergeCell ref="I6:J6"/>
    <mergeCell ref="B2:D5"/>
    <mergeCell ref="E2:H2"/>
    <mergeCell ref="I2:K5"/>
    <mergeCell ref="E3:H4"/>
    <mergeCell ref="E5:H5"/>
  </mergeCells>
  <pageMargins left="0.25" right="0.25" top="0.75" bottom="0.75" header="0" footer="0"/>
  <pageSetup paperSize="9" scale="5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21"/>
  <sheetViews>
    <sheetView topLeftCell="A7" zoomScaleNormal="100" workbookViewId="0">
      <selection activeCell="F24" sqref="F24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6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6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775" t="s">
        <v>0</v>
      </c>
      <c r="B3" s="699"/>
      <c r="C3" s="699"/>
      <c r="D3" s="699"/>
      <c r="E3" s="69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775" t="s">
        <v>2</v>
      </c>
      <c r="B4" s="699"/>
      <c r="C4" s="699"/>
      <c r="D4" s="699"/>
      <c r="E4" s="69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775" t="s">
        <v>5</v>
      </c>
      <c r="B5" s="699"/>
      <c r="C5" s="699"/>
      <c r="D5" s="699"/>
      <c r="E5" s="69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6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776" t="s">
        <v>1051</v>
      </c>
      <c r="B8" s="777"/>
      <c r="C8" s="777"/>
      <c r="D8" s="777"/>
      <c r="E8" s="778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6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779" t="s">
        <v>312</v>
      </c>
      <c r="B10" s="777"/>
      <c r="C10" s="777"/>
      <c r="D10" s="777"/>
      <c r="E10" s="778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6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80" t="s">
        <v>313</v>
      </c>
      <c r="C13" s="647"/>
      <c r="D13" s="69">
        <v>494.83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314</v>
      </c>
      <c r="D14" s="70" t="s">
        <v>315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67">
        <v>45020</v>
      </c>
      <c r="C15" s="71"/>
      <c r="D15" s="71">
        <v>61029.81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67"/>
      <c r="C16" s="71"/>
      <c r="D16" s="71">
        <v>68470.19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67"/>
      <c r="C17" s="71">
        <v>844.65</v>
      </c>
      <c r="D17" s="7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67"/>
      <c r="C18" s="71">
        <v>3</v>
      </c>
      <c r="D18" s="7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67"/>
      <c r="C19" s="71">
        <v>1099.0999999999999</v>
      </c>
      <c r="D19" s="71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67"/>
      <c r="C20" s="71">
        <v>1083.0899999999999</v>
      </c>
      <c r="D20" s="71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67"/>
      <c r="C21" s="71">
        <v>1640.65</v>
      </c>
      <c r="D21" s="7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67"/>
      <c r="C22" s="71">
        <v>541.54</v>
      </c>
      <c r="D22" s="71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67"/>
      <c r="C23" s="71">
        <v>78.12</v>
      </c>
      <c r="D23" s="7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67"/>
      <c r="C24" s="71">
        <v>49906.239999999998</v>
      </c>
      <c r="D24" s="7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67"/>
      <c r="C25" s="71">
        <v>55271.040000000001</v>
      </c>
      <c r="D25" s="71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67"/>
      <c r="C26" s="71">
        <v>3096.43</v>
      </c>
      <c r="D26" s="7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67"/>
      <c r="C27" s="71">
        <v>2089.59</v>
      </c>
      <c r="D27" s="71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67"/>
      <c r="C28" s="71">
        <v>2099.86</v>
      </c>
      <c r="D28" s="71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67"/>
      <c r="C29" s="71">
        <v>2077.2600000000002</v>
      </c>
      <c r="D29" s="7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67"/>
      <c r="C30" s="71">
        <v>2154.5</v>
      </c>
      <c r="D30" s="71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67"/>
      <c r="C31" s="71">
        <v>6968.19</v>
      </c>
      <c r="D31" s="71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67"/>
      <c r="C32" s="71">
        <v>3.19</v>
      </c>
      <c r="D32" s="71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67"/>
      <c r="C33" s="71">
        <v>3.19</v>
      </c>
      <c r="D33" s="7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67"/>
      <c r="C34" s="71">
        <v>3.19</v>
      </c>
      <c r="D34" s="7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67"/>
      <c r="C35" s="71">
        <v>3.19</v>
      </c>
      <c r="D35" s="71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67"/>
      <c r="C36" s="71">
        <v>3.19</v>
      </c>
      <c r="D36" s="71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67">
        <v>45021</v>
      </c>
      <c r="C37" s="71"/>
      <c r="D37" s="71">
        <v>500000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67"/>
      <c r="C38" s="71"/>
      <c r="D38" s="71">
        <v>170000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67"/>
      <c r="C39" s="71">
        <v>13.5</v>
      </c>
      <c r="D39" s="7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67"/>
      <c r="C40" s="71">
        <v>17864.060000000001</v>
      </c>
      <c r="D40" s="7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67"/>
      <c r="C41" s="71">
        <v>435010.99</v>
      </c>
      <c r="D41" s="7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67"/>
      <c r="C42" s="71">
        <v>3.5</v>
      </c>
      <c r="D42" s="7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67"/>
      <c r="C43" s="71">
        <v>6.6</v>
      </c>
      <c r="D43" s="7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67"/>
      <c r="C44" s="71">
        <v>3493.6</v>
      </c>
      <c r="D44" s="7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67"/>
      <c r="C45" s="71">
        <v>34873.699999999997</v>
      </c>
      <c r="D45" s="7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67">
        <v>45022</v>
      </c>
      <c r="C46" s="71"/>
      <c r="D46" s="71">
        <v>5500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67"/>
      <c r="C47" s="71">
        <v>166000</v>
      </c>
      <c r="D47" s="7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67"/>
      <c r="C48" s="71">
        <v>1650.86</v>
      </c>
      <c r="D48" s="7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67"/>
      <c r="C49" s="71">
        <v>1.5</v>
      </c>
      <c r="D49" s="7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67"/>
      <c r="C50" s="71">
        <v>508.97</v>
      </c>
      <c r="D50" s="7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67"/>
      <c r="C51" s="71">
        <v>10000</v>
      </c>
      <c r="D51" s="7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67"/>
      <c r="C52" s="71">
        <v>525</v>
      </c>
      <c r="D52" s="7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67"/>
      <c r="C53" s="71">
        <v>630</v>
      </c>
      <c r="D53" s="7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67"/>
      <c r="C54" s="71">
        <v>5500</v>
      </c>
      <c r="D54" s="7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67">
        <v>45026</v>
      </c>
      <c r="C55" s="71"/>
      <c r="D55" s="71">
        <v>5000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67"/>
      <c r="C56" s="71">
        <v>278.75</v>
      </c>
      <c r="D56" s="7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67"/>
      <c r="C57" s="71">
        <v>541.54</v>
      </c>
      <c r="D57" s="7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67"/>
      <c r="C58" s="71">
        <v>1099.0999999999999</v>
      </c>
      <c r="D58" s="7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67"/>
      <c r="C59" s="71">
        <v>1624.63</v>
      </c>
      <c r="D59" s="7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67"/>
      <c r="C60" s="71">
        <v>1099.0999999999999</v>
      </c>
      <c r="D60" s="7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67"/>
      <c r="C61" s="71">
        <v>2.4</v>
      </c>
      <c r="D61" s="7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67"/>
      <c r="C62" s="71">
        <v>9</v>
      </c>
      <c r="D62" s="7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67"/>
      <c r="C63" s="71">
        <v>3.19</v>
      </c>
      <c r="D63" s="7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67"/>
      <c r="C64" s="71">
        <v>3.19</v>
      </c>
      <c r="D64" s="7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67"/>
      <c r="C65" s="71">
        <v>3.19</v>
      </c>
      <c r="D65" s="7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67"/>
      <c r="C66" s="71">
        <v>3.19</v>
      </c>
      <c r="D66" s="7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67"/>
      <c r="C67" s="71">
        <v>60.84</v>
      </c>
      <c r="D67" s="7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67"/>
      <c r="C68" s="71">
        <v>60.84</v>
      </c>
      <c r="D68" s="7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67">
        <v>45027</v>
      </c>
      <c r="C69" s="71"/>
      <c r="D69" s="71">
        <v>17400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67"/>
      <c r="C70" s="71"/>
      <c r="D70" s="71">
        <v>992456.73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67"/>
      <c r="C71" s="71">
        <v>10000</v>
      </c>
      <c r="D71" s="7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67"/>
      <c r="C72" s="71">
        <v>7.35</v>
      </c>
      <c r="D72" s="7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67"/>
      <c r="C73" s="71">
        <v>8.82</v>
      </c>
      <c r="D73" s="7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67"/>
      <c r="C74" s="71">
        <v>9</v>
      </c>
      <c r="D74" s="7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67"/>
      <c r="C75" s="71">
        <v>9</v>
      </c>
      <c r="D75" s="7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67"/>
      <c r="C76" s="71">
        <v>69.099999999999994</v>
      </c>
      <c r="D76" s="7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67"/>
      <c r="C77" s="71">
        <v>1918.7</v>
      </c>
      <c r="D77" s="7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67"/>
      <c r="C78" s="71">
        <v>3.19</v>
      </c>
      <c r="D78" s="7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67"/>
      <c r="C79" s="71">
        <v>965000</v>
      </c>
      <c r="D79" s="7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67">
        <v>45028</v>
      </c>
      <c r="C80" s="71">
        <v>1618.9</v>
      </c>
      <c r="D80" s="7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67"/>
      <c r="C81" s="71">
        <v>1322</v>
      </c>
      <c r="D81" s="7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67"/>
      <c r="C82" s="71">
        <v>902.59</v>
      </c>
      <c r="D82" s="7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67"/>
      <c r="C83" s="71">
        <v>971.9</v>
      </c>
      <c r="D83" s="7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67"/>
      <c r="C84" s="71">
        <v>10000</v>
      </c>
      <c r="D84" s="7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67"/>
      <c r="C85" s="71">
        <v>858.7</v>
      </c>
      <c r="D85" s="7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67"/>
      <c r="C86" s="71">
        <v>3917.96</v>
      </c>
      <c r="D86" s="7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67"/>
      <c r="C87" s="71">
        <v>3.19</v>
      </c>
      <c r="D87" s="7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67"/>
      <c r="C88" s="71">
        <v>3.19</v>
      </c>
      <c r="D88" s="7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67"/>
      <c r="C89" s="71">
        <v>3.19</v>
      </c>
      <c r="D89" s="7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72"/>
      <c r="B90" s="67"/>
      <c r="C90" s="71">
        <v>13000</v>
      </c>
      <c r="D90" s="71"/>
      <c r="E90" s="72"/>
      <c r="F90" s="7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67">
        <v>45029</v>
      </c>
      <c r="C91" s="71"/>
      <c r="D91" s="71">
        <v>51325.8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67"/>
      <c r="C92" s="71"/>
      <c r="D92" s="71">
        <v>9374.2000000000007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67"/>
      <c r="C93" s="71">
        <v>2487.5</v>
      </c>
      <c r="D93" s="7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67"/>
      <c r="C94" s="71">
        <v>265</v>
      </c>
      <c r="D94" s="7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67"/>
      <c r="C95" s="71">
        <v>124.5</v>
      </c>
      <c r="D95" s="7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67">
        <v>45030</v>
      </c>
      <c r="C96" s="71"/>
      <c r="D96" s="71">
        <v>500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67"/>
      <c r="C97" s="71">
        <v>367.51</v>
      </c>
      <c r="D97" s="7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67"/>
      <c r="C98" s="71">
        <v>15867.45</v>
      </c>
      <c r="D98" s="7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67"/>
      <c r="C99" s="71">
        <v>956.17</v>
      </c>
      <c r="D99" s="7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67"/>
      <c r="C100" s="71">
        <v>1027</v>
      </c>
      <c r="D100" s="7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67"/>
      <c r="C101" s="71">
        <v>637.1</v>
      </c>
      <c r="D101" s="7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67"/>
      <c r="C102" s="71">
        <v>1640.65</v>
      </c>
      <c r="D102" s="7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67"/>
      <c r="C103" s="71">
        <v>52</v>
      </c>
      <c r="D103" s="7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67"/>
      <c r="C104" s="71">
        <v>541.54</v>
      </c>
      <c r="D104" s="7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67"/>
      <c r="C105" s="71">
        <v>541.54</v>
      </c>
      <c r="D105" s="7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67"/>
      <c r="C106" s="71">
        <v>1099.0999999999999</v>
      </c>
      <c r="D106" s="7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67"/>
      <c r="C107" s="71">
        <v>3139.8</v>
      </c>
      <c r="D107" s="7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67"/>
      <c r="C108" s="71">
        <v>0.48</v>
      </c>
      <c r="D108" s="7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67"/>
      <c r="C109" s="71">
        <v>9</v>
      </c>
      <c r="D109" s="7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67"/>
      <c r="C110" s="71">
        <v>33144.46</v>
      </c>
      <c r="D110" s="7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67"/>
      <c r="C111" s="71">
        <v>3.19</v>
      </c>
      <c r="D111" s="7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67"/>
      <c r="C112" s="71">
        <v>3.19</v>
      </c>
      <c r="D112" s="7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67"/>
      <c r="C113" s="71">
        <v>3.19</v>
      </c>
      <c r="D113" s="7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67"/>
      <c r="C114" s="71">
        <v>3.19</v>
      </c>
      <c r="D114" s="7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67"/>
      <c r="C115" s="71">
        <v>3.19</v>
      </c>
      <c r="D115" s="7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67"/>
      <c r="C116" s="71">
        <v>3.19</v>
      </c>
      <c r="D116" s="7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67">
        <v>45033</v>
      </c>
      <c r="C117" s="71"/>
      <c r="D117" s="71">
        <v>64000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67"/>
      <c r="C118" s="71">
        <v>1334.59</v>
      </c>
      <c r="D118" s="7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67"/>
      <c r="C119" s="71">
        <v>0.48</v>
      </c>
      <c r="D119" s="7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67"/>
      <c r="C120" s="71">
        <v>9222.26</v>
      </c>
      <c r="D120" s="7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67"/>
      <c r="C121" s="71">
        <v>890.85</v>
      </c>
      <c r="D121" s="7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67"/>
      <c r="C122" s="71">
        <v>5344.92</v>
      </c>
      <c r="D122" s="7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67"/>
      <c r="C123" s="71">
        <v>5500.87</v>
      </c>
      <c r="D123" s="7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67"/>
      <c r="C124" s="71">
        <v>34478.800000000003</v>
      </c>
      <c r="D124" s="7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67"/>
      <c r="C125" s="71">
        <v>6099.05</v>
      </c>
      <c r="D125" s="7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67"/>
      <c r="C126" s="71">
        <v>3.19</v>
      </c>
      <c r="D126" s="7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67">
        <v>45034</v>
      </c>
      <c r="C127" s="71"/>
      <c r="D127" s="71">
        <v>10500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67"/>
      <c r="C128" s="71">
        <v>0.48</v>
      </c>
      <c r="D128" s="7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67"/>
      <c r="C129" s="71">
        <v>5435.95</v>
      </c>
      <c r="D129" s="7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67"/>
      <c r="C130" s="71">
        <v>5540.6</v>
      </c>
      <c r="D130" s="7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67">
        <v>45035</v>
      </c>
      <c r="C131" s="71"/>
      <c r="D131" s="71">
        <v>48500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67"/>
      <c r="C132" s="71">
        <v>3920</v>
      </c>
      <c r="D132" s="7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67"/>
      <c r="C133" s="71">
        <v>5700</v>
      </c>
      <c r="D133" s="7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67"/>
      <c r="C134" s="71">
        <v>4629.2</v>
      </c>
      <c r="D134" s="7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67"/>
      <c r="C135" s="71">
        <v>29258</v>
      </c>
      <c r="D135" s="7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67"/>
      <c r="C136" s="71">
        <v>2278.75</v>
      </c>
      <c r="D136" s="7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67"/>
      <c r="C137" s="71">
        <v>3.19</v>
      </c>
      <c r="D137" s="7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67"/>
      <c r="C138" s="71">
        <v>3.19</v>
      </c>
      <c r="D138" s="7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67"/>
      <c r="C139" s="71">
        <v>3.19</v>
      </c>
      <c r="D139" s="7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67"/>
      <c r="C140" s="71">
        <v>1524.82</v>
      </c>
      <c r="D140" s="7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67"/>
      <c r="C141" s="71">
        <v>1500</v>
      </c>
      <c r="D141" s="7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67">
        <v>45036</v>
      </c>
      <c r="C142" s="71"/>
      <c r="D142" s="71">
        <v>33709.33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67"/>
      <c r="C143" s="71"/>
      <c r="D143" s="71">
        <v>70690.67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67"/>
      <c r="C144" s="71">
        <v>2715</v>
      </c>
      <c r="D144" s="7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67"/>
      <c r="C145" s="71">
        <v>2.4</v>
      </c>
      <c r="D145" s="7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67"/>
      <c r="C146" s="71">
        <v>9</v>
      </c>
      <c r="D146" s="7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67"/>
      <c r="C147" s="71">
        <v>415.08</v>
      </c>
      <c r="D147" s="7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67"/>
      <c r="C148" s="71">
        <v>99.27</v>
      </c>
      <c r="D148" s="7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67"/>
      <c r="C149" s="71">
        <v>2182.19</v>
      </c>
      <c r="D149" s="7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67"/>
      <c r="C150" s="71">
        <v>3.19</v>
      </c>
      <c r="D150" s="7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67"/>
      <c r="C151" s="71">
        <v>99318.47</v>
      </c>
      <c r="D151" s="7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67">
        <v>45040</v>
      </c>
      <c r="C152" s="71"/>
      <c r="D152" s="71">
        <v>58500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67"/>
      <c r="C153" s="71">
        <v>2227.4</v>
      </c>
      <c r="D153" s="7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67"/>
      <c r="C154" s="71">
        <v>846.23</v>
      </c>
      <c r="D154" s="7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67"/>
      <c r="C155" s="71">
        <v>82.56</v>
      </c>
      <c r="D155" s="7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67"/>
      <c r="C156" s="71">
        <v>2487.5</v>
      </c>
      <c r="D156" s="7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67"/>
      <c r="C157" s="71">
        <v>1782.7</v>
      </c>
      <c r="D157" s="7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67"/>
      <c r="C158" s="71">
        <v>13000</v>
      </c>
      <c r="D158" s="7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67"/>
      <c r="C159" s="71">
        <v>840.24</v>
      </c>
      <c r="D159" s="7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67"/>
      <c r="C160" s="71">
        <v>13558.44</v>
      </c>
      <c r="D160" s="7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67"/>
      <c r="C161" s="71">
        <v>1721.21</v>
      </c>
      <c r="D161" s="7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67"/>
      <c r="C162" s="71">
        <v>500</v>
      </c>
      <c r="D162" s="7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67"/>
      <c r="C163" s="71">
        <v>300</v>
      </c>
      <c r="D163" s="7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67"/>
      <c r="C164" s="71">
        <v>2311.3200000000002</v>
      </c>
      <c r="D164" s="7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67"/>
      <c r="C165" s="71">
        <v>2767.75</v>
      </c>
      <c r="D165" s="7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67"/>
      <c r="C166" s="71">
        <v>541.54</v>
      </c>
      <c r="D166" s="7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67"/>
      <c r="C167" s="71">
        <v>541.54</v>
      </c>
      <c r="D167" s="7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67"/>
      <c r="C168" s="71">
        <v>541.54</v>
      </c>
      <c r="D168" s="7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67"/>
      <c r="C169" s="71">
        <v>0.48</v>
      </c>
      <c r="D169" s="7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67"/>
      <c r="C170" s="71">
        <v>9</v>
      </c>
      <c r="D170" s="7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67"/>
      <c r="C171" s="71">
        <v>9</v>
      </c>
      <c r="D171" s="7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67"/>
      <c r="C172" s="71">
        <v>108.9</v>
      </c>
      <c r="D172" s="7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67"/>
      <c r="C173" s="71">
        <v>4000</v>
      </c>
      <c r="D173" s="7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67"/>
      <c r="C174" s="71">
        <v>480</v>
      </c>
      <c r="D174" s="7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67"/>
      <c r="C175" s="71">
        <v>2080.4499999999998</v>
      </c>
      <c r="D175" s="7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67"/>
      <c r="C176" s="71">
        <v>3955.7</v>
      </c>
      <c r="D176" s="7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67"/>
      <c r="C177" s="71">
        <v>3.19</v>
      </c>
      <c r="D177" s="7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67"/>
      <c r="C178" s="71">
        <v>3.19</v>
      </c>
      <c r="D178" s="7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67"/>
      <c r="C179" s="71">
        <v>3.19</v>
      </c>
      <c r="D179" s="7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67"/>
      <c r="C180" s="71">
        <v>3.19</v>
      </c>
      <c r="D180" s="7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67"/>
      <c r="C181" s="71">
        <v>3.19</v>
      </c>
      <c r="D181" s="7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67"/>
      <c r="C182" s="71">
        <v>3.19</v>
      </c>
      <c r="D182" s="7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67"/>
      <c r="C183" s="71">
        <v>3.19</v>
      </c>
      <c r="D183" s="7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67"/>
      <c r="C184" s="71">
        <v>3.19</v>
      </c>
      <c r="D184" s="7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67"/>
      <c r="C185" s="71">
        <v>3.19</v>
      </c>
      <c r="D185" s="7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67"/>
      <c r="C186" s="71">
        <v>3.19</v>
      </c>
      <c r="D186" s="7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67"/>
      <c r="C187" s="71">
        <v>3.19</v>
      </c>
      <c r="D187" s="7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67"/>
      <c r="C188" s="71">
        <v>3.19</v>
      </c>
      <c r="D188" s="7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67"/>
      <c r="C189" s="71">
        <v>630</v>
      </c>
      <c r="D189" s="7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67">
        <v>45041</v>
      </c>
      <c r="C190" s="71"/>
      <c r="D190" s="71">
        <v>29000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67"/>
      <c r="C191" s="71"/>
      <c r="D191" s="71">
        <v>99318.47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67"/>
      <c r="C192" s="71">
        <v>13650.38</v>
      </c>
      <c r="D192" s="7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67"/>
      <c r="C193" s="71">
        <v>1073</v>
      </c>
      <c r="D193" s="7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67"/>
      <c r="C194" s="71">
        <v>1454.59</v>
      </c>
      <c r="D194" s="7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67"/>
      <c r="C195" s="71">
        <v>9</v>
      </c>
      <c r="D195" s="7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67"/>
      <c r="C196" s="71">
        <v>1955.83</v>
      </c>
      <c r="D196" s="7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67"/>
      <c r="C197" s="71">
        <v>3.19</v>
      </c>
      <c r="D197" s="7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67"/>
      <c r="C198" s="71">
        <v>3202.65</v>
      </c>
      <c r="D198" s="7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67"/>
      <c r="C199" s="71">
        <v>10381.02</v>
      </c>
      <c r="D199" s="7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67"/>
      <c r="C200" s="71">
        <v>75000</v>
      </c>
      <c r="D200" s="7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67"/>
      <c r="C201" s="71">
        <v>3300</v>
      </c>
      <c r="D201" s="7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67">
        <v>45042</v>
      </c>
      <c r="C202" s="71">
        <v>10000</v>
      </c>
      <c r="D202" s="7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67"/>
      <c r="C203" s="71">
        <v>590</v>
      </c>
      <c r="D203" s="7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67"/>
      <c r="C204" s="71">
        <v>4509.58</v>
      </c>
      <c r="D204" s="7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67"/>
      <c r="C205" s="71">
        <v>1862.13</v>
      </c>
      <c r="D205" s="7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67"/>
      <c r="C206" s="71">
        <v>1099.0999999999999</v>
      </c>
      <c r="D206" s="7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67"/>
      <c r="C207" s="71">
        <v>636.55999999999995</v>
      </c>
      <c r="D207" s="7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67"/>
      <c r="C208" s="71">
        <v>3.19</v>
      </c>
      <c r="D208" s="7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67"/>
      <c r="C209" s="71">
        <v>3.19</v>
      </c>
      <c r="D209" s="7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67"/>
      <c r="C210" s="71">
        <v>3.19</v>
      </c>
      <c r="D210" s="7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67">
        <v>45043</v>
      </c>
      <c r="C211" s="71"/>
      <c r="D211" s="71">
        <v>3800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67"/>
      <c r="C212" s="71">
        <v>1915</v>
      </c>
      <c r="D212" s="7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67"/>
      <c r="C213" s="71">
        <v>3.19</v>
      </c>
      <c r="D213" s="7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67"/>
      <c r="C214" s="71">
        <v>312.85000000000002</v>
      </c>
      <c r="D214" s="7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67"/>
      <c r="C215" s="71">
        <v>1529</v>
      </c>
      <c r="D215" s="7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67"/>
      <c r="C216" s="71">
        <v>3.19</v>
      </c>
      <c r="D216" s="7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67"/>
      <c r="C217" s="71">
        <v>1.92</v>
      </c>
      <c r="D217" s="7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67"/>
      <c r="C218" s="71">
        <v>8.82</v>
      </c>
      <c r="D218" s="7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67"/>
      <c r="C219" s="71">
        <v>9</v>
      </c>
      <c r="D219" s="7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67"/>
      <c r="C220" s="71">
        <v>9</v>
      </c>
      <c r="D220" s="7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67"/>
      <c r="C221" s="71">
        <v>9</v>
      </c>
      <c r="D221" s="7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67"/>
      <c r="C222" s="71">
        <v>9</v>
      </c>
      <c r="D222" s="7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67"/>
      <c r="C223" s="71">
        <v>2500</v>
      </c>
      <c r="D223" s="7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67">
        <v>45044</v>
      </c>
      <c r="C224" s="71"/>
      <c r="D224" s="71">
        <v>535350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67"/>
      <c r="C225" s="71">
        <v>330.05</v>
      </c>
      <c r="D225" s="7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67"/>
      <c r="C226" s="71">
        <v>3.19</v>
      </c>
      <c r="D226" s="7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67"/>
      <c r="C227" s="71">
        <v>14259.5</v>
      </c>
      <c r="D227" s="7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67"/>
      <c r="C228" s="71">
        <v>3.19</v>
      </c>
      <c r="D228" s="7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67"/>
      <c r="C229" s="71">
        <v>2193.65</v>
      </c>
      <c r="D229" s="7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67"/>
      <c r="C230" s="71">
        <v>1339.87</v>
      </c>
      <c r="D230" s="7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67"/>
      <c r="C231" s="71">
        <v>2845.13</v>
      </c>
      <c r="D231" s="7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67"/>
      <c r="C232" s="71">
        <v>2248.5</v>
      </c>
      <c r="D232" s="7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67"/>
      <c r="C233" s="71">
        <v>2155.59</v>
      </c>
      <c r="D233" s="7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67"/>
      <c r="C234" s="71">
        <v>10905.61</v>
      </c>
      <c r="D234" s="7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67"/>
      <c r="C235" s="71">
        <v>1753.96</v>
      </c>
      <c r="D235" s="7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67"/>
      <c r="C236" s="71">
        <v>13445.78</v>
      </c>
      <c r="D236" s="7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67"/>
      <c r="C237" s="71">
        <v>2195.11</v>
      </c>
      <c r="D237" s="7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67"/>
      <c r="C238" s="71">
        <v>5563.38</v>
      </c>
      <c r="D238" s="7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67"/>
      <c r="C239" s="71">
        <v>2114.44</v>
      </c>
      <c r="D239" s="7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67"/>
      <c r="C240" s="71">
        <v>2155.58</v>
      </c>
      <c r="D240" s="7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67"/>
      <c r="C241" s="71">
        <v>2107.11</v>
      </c>
      <c r="D241" s="7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67"/>
      <c r="C242" s="71">
        <v>2057.2199999999998</v>
      </c>
      <c r="D242" s="7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67"/>
      <c r="C243" s="71">
        <v>2547.42</v>
      </c>
      <c r="D243" s="7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67"/>
      <c r="C244" s="71">
        <v>462472.92</v>
      </c>
      <c r="D244" s="7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67"/>
      <c r="C245" s="71">
        <v>3.19</v>
      </c>
      <c r="D245" s="7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67"/>
      <c r="C246" s="71">
        <v>0.48</v>
      </c>
      <c r="D246" s="7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67"/>
      <c r="C247" s="71">
        <v>933.57</v>
      </c>
      <c r="D247" s="7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67"/>
      <c r="C248" s="71">
        <v>237</v>
      </c>
      <c r="D248" s="7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67"/>
      <c r="C249" s="71"/>
      <c r="D249" s="7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7"/>
      <c r="C250" s="71"/>
      <c r="D250" s="7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67"/>
      <c r="C251" s="71"/>
      <c r="D251" s="7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67"/>
      <c r="C252" s="71"/>
      <c r="D252" s="7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67"/>
      <c r="C253" s="71"/>
      <c r="D253" s="7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67"/>
      <c r="C254" s="71"/>
      <c r="D254" s="7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7"/>
      <c r="C255" s="71"/>
      <c r="D255" s="7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7"/>
      <c r="C256" s="71"/>
      <c r="D256" s="7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67"/>
      <c r="C257" s="71"/>
      <c r="D257" s="7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67"/>
      <c r="C258" s="71"/>
      <c r="D258" s="7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67"/>
      <c r="C259" s="71"/>
      <c r="D259" s="7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67"/>
      <c r="C260" s="71"/>
      <c r="D260" s="7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67"/>
      <c r="C261" s="71"/>
      <c r="D261" s="7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67"/>
      <c r="C262" s="71"/>
      <c r="D262" s="7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67"/>
      <c r="C263" s="71"/>
      <c r="D263" s="7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67"/>
      <c r="C264" s="71"/>
      <c r="D264" s="7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67"/>
      <c r="C265" s="71"/>
      <c r="D265" s="7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67"/>
      <c r="C266" s="71"/>
      <c r="D266" s="7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67"/>
      <c r="C267" s="71"/>
      <c r="D267" s="7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67"/>
      <c r="C268" s="71"/>
      <c r="D268" s="7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67"/>
      <c r="C269" s="71"/>
      <c r="D269" s="7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67"/>
      <c r="C270" s="71"/>
      <c r="D270" s="7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74" t="s">
        <v>181</v>
      </c>
      <c r="C271" s="75">
        <f t="shared" ref="C271:D271" si="0">SUM(C15:C270)</f>
        <v>2833083.9399999967</v>
      </c>
      <c r="D271" s="75">
        <f t="shared" si="0"/>
        <v>2834425.2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780" t="s">
        <v>316</v>
      </c>
      <c r="C272" s="647"/>
      <c r="D272" s="69">
        <f>D13-C271+D271</f>
        <v>1836.0900000035763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68"/>
      <c r="C273" s="2"/>
      <c r="D273" s="2"/>
      <c r="E273" s="275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68"/>
      <c r="C274" s="2"/>
      <c r="D274" s="7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6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6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773" t="s">
        <v>317</v>
      </c>
      <c r="C277" s="699"/>
      <c r="D277" s="699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774" t="s">
        <v>318</v>
      </c>
      <c r="C278" s="699"/>
      <c r="D278" s="699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6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6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6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6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6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6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6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6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6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6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6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6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6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6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6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6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6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6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6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6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6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6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6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6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6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6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6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6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6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6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6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6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6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6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6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6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6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6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6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6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6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6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6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6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6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6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6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6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6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6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6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6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6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6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6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6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6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6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6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6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6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6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6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6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6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6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6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6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6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6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6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6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6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6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6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6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6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6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6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6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6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6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6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6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6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6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6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6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6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6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6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6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6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6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6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6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6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6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6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6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6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6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6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6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6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6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6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6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6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6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6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6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6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6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6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6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6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6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6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6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6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6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6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6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6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6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6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6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6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6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6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6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6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6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6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6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6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6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6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6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6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6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6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6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6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6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6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6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6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6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6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6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6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6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6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6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6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6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6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6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6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6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6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6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6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6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6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6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6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6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6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6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6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6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6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6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6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6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6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6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6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6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6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6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6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6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6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6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6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6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6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6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6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6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6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6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6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6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6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6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6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6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6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6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6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6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6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6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6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6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6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6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6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6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6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6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6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6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6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6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6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6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6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6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6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6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6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6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6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6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6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6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6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6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6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6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6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6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6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6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6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6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6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6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6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6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6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6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6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6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6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6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6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6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6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6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6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6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6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6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6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6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6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6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6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6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6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6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6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6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6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6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6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6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6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6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6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6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6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6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6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6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6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6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6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6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6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6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6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6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6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6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6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6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6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6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6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6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6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6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6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6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6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6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6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6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6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6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6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6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6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6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6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6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6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6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6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6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6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6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6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6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6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6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6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6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6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6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6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6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6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6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6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6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6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6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6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6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6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6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6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6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6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6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6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6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6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6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6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6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6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6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6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6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6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6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6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6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6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6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6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6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6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6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6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6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6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6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6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6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6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6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6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6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6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6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6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6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6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6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6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6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6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6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6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6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6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6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6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6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6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6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6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6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6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6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6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6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6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6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6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6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6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6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6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6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6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6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6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6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6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6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6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6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6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6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6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6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6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6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6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6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6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6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6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6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6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6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6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6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6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6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6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6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6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6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6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6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6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6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6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6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6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6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6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6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6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6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6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6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6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6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6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6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6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6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6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6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6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6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6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6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6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6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6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6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6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6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6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6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6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6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6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6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6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6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6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6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6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6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6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6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6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6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6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6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6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6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6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6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6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6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6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6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6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6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6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6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6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6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6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6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6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6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6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6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6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6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6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6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6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6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6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6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6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6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6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6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6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6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6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6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6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6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6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6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6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6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6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6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6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6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6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6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6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6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6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6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6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6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6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6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6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6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6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6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6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6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6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6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6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6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6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6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6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6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6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6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6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6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6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6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6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6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6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6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6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6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6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6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6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6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6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6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6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6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6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6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6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6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6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6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6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6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6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6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6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6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6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6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6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6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6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6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6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6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6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6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6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6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6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6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6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6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6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6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6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6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6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6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6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6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6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6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6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6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6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6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6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6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6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6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6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6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6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6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6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6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6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6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6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6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6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6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6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6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6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6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6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6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</sheetData>
  <mergeCells count="9">
    <mergeCell ref="B277:D277"/>
    <mergeCell ref="B278:D278"/>
    <mergeCell ref="A3:E3"/>
    <mergeCell ref="A4:E4"/>
    <mergeCell ref="A5:E5"/>
    <mergeCell ref="A8:E8"/>
    <mergeCell ref="A10:E10"/>
    <mergeCell ref="B13:C13"/>
    <mergeCell ref="B272:C272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775" t="s">
        <v>0</v>
      </c>
      <c r="C3" s="699"/>
      <c r="D3" s="699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775" t="s">
        <v>2</v>
      </c>
      <c r="C4" s="699"/>
      <c r="D4" s="699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775" t="s">
        <v>5</v>
      </c>
      <c r="C5" s="699"/>
      <c r="D5" s="699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776" t="s">
        <v>319</v>
      </c>
      <c r="B8" s="777"/>
      <c r="C8" s="777"/>
      <c r="D8" s="777"/>
      <c r="E8" s="778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779" t="s">
        <v>320</v>
      </c>
      <c r="B10" s="777"/>
      <c r="C10" s="777"/>
      <c r="D10" s="777"/>
      <c r="E10" s="778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80" t="s">
        <v>313</v>
      </c>
      <c r="C13" s="647"/>
      <c r="D13" s="69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314</v>
      </c>
      <c r="D14" s="70" t="s">
        <v>315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76"/>
      <c r="C15" s="71">
        <v>0</v>
      </c>
      <c r="D15" s="71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76"/>
      <c r="C16" s="71">
        <v>0</v>
      </c>
      <c r="D16" s="71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76"/>
      <c r="C17" s="71">
        <v>0</v>
      </c>
      <c r="D17" s="71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76"/>
      <c r="C18" s="71">
        <v>0</v>
      </c>
      <c r="D18" s="71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76"/>
      <c r="C19" s="71">
        <v>0</v>
      </c>
      <c r="D19" s="71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76"/>
      <c r="C20" s="71">
        <v>0</v>
      </c>
      <c r="D20" s="71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76"/>
      <c r="C21" s="71">
        <v>0</v>
      </c>
      <c r="D21" s="7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76"/>
      <c r="C22" s="71">
        <v>0</v>
      </c>
      <c r="D22" s="71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76"/>
      <c r="C23" s="71">
        <v>0</v>
      </c>
      <c r="D23" s="71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76"/>
      <c r="C24" s="71">
        <v>0</v>
      </c>
      <c r="D24" s="71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76"/>
      <c r="C25" s="71">
        <v>0</v>
      </c>
      <c r="D25" s="71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76"/>
      <c r="C26" s="71">
        <v>0</v>
      </c>
      <c r="D26" s="71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76"/>
      <c r="C27" s="71">
        <v>0</v>
      </c>
      <c r="D27" s="71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76"/>
      <c r="C28" s="71">
        <v>0</v>
      </c>
      <c r="D28" s="71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76"/>
      <c r="C29" s="71">
        <v>0</v>
      </c>
      <c r="D29" s="71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76"/>
      <c r="C30" s="71">
        <v>0</v>
      </c>
      <c r="D30" s="71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76"/>
      <c r="C31" s="71">
        <v>0</v>
      </c>
      <c r="D31" s="71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76"/>
      <c r="C32" s="71">
        <v>0</v>
      </c>
      <c r="D32" s="71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76"/>
      <c r="C33" s="71">
        <v>0</v>
      </c>
      <c r="D33" s="71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76"/>
      <c r="C34" s="71">
        <v>0</v>
      </c>
      <c r="D34" s="71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76"/>
      <c r="C35" s="71">
        <v>0</v>
      </c>
      <c r="D35" s="71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76"/>
      <c r="C36" s="71">
        <v>0</v>
      </c>
      <c r="D36" s="71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76"/>
      <c r="C37" s="71">
        <v>0</v>
      </c>
      <c r="D37" s="71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76"/>
      <c r="C38" s="71">
        <v>0</v>
      </c>
      <c r="D38" s="71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76"/>
      <c r="C39" s="71">
        <v>0</v>
      </c>
      <c r="D39" s="71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76"/>
      <c r="C40" s="71">
        <v>0</v>
      </c>
      <c r="D40" s="71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76"/>
      <c r="C41" s="71">
        <v>0</v>
      </c>
      <c r="D41" s="7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76"/>
      <c r="C42" s="71">
        <v>0</v>
      </c>
      <c r="D42" s="71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76"/>
      <c r="C43" s="71">
        <v>0</v>
      </c>
      <c r="D43" s="71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76"/>
      <c r="C44" s="71">
        <v>0</v>
      </c>
      <c r="D44" s="71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76"/>
      <c r="C45" s="71">
        <v>0</v>
      </c>
      <c r="D45" s="71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76"/>
      <c r="C46" s="71">
        <v>0</v>
      </c>
      <c r="D46" s="71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76"/>
      <c r="C47" s="71">
        <v>0</v>
      </c>
      <c r="D47" s="71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76"/>
      <c r="C48" s="71">
        <v>0</v>
      </c>
      <c r="D48" s="71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76"/>
      <c r="C49" s="71">
        <v>0</v>
      </c>
      <c r="D49" s="71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76"/>
      <c r="C50" s="71">
        <v>0</v>
      </c>
      <c r="D50" s="71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76"/>
      <c r="C51" s="71">
        <v>0</v>
      </c>
      <c r="D51" s="71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76"/>
      <c r="C52" s="71">
        <v>0</v>
      </c>
      <c r="D52" s="71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76"/>
      <c r="C53" s="71">
        <v>0</v>
      </c>
      <c r="D53" s="71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76"/>
      <c r="C54" s="71">
        <v>0</v>
      </c>
      <c r="D54" s="71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76"/>
      <c r="C55" s="71">
        <v>0</v>
      </c>
      <c r="D55" s="71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76"/>
      <c r="C56" s="71">
        <v>0</v>
      </c>
      <c r="D56" s="71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76"/>
      <c r="C57" s="71">
        <v>0</v>
      </c>
      <c r="D57" s="71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76"/>
      <c r="C58" s="71">
        <v>0</v>
      </c>
      <c r="D58" s="71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76"/>
      <c r="C59" s="71">
        <v>0</v>
      </c>
      <c r="D59" s="71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76"/>
      <c r="C60" s="71">
        <v>0</v>
      </c>
      <c r="D60" s="71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76"/>
      <c r="C61" s="71">
        <v>0</v>
      </c>
      <c r="D61" s="71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76"/>
      <c r="C62" s="71">
        <v>0</v>
      </c>
      <c r="D62" s="71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76"/>
      <c r="C63" s="71">
        <v>0</v>
      </c>
      <c r="D63" s="71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76"/>
      <c r="C64" s="71">
        <v>0</v>
      </c>
      <c r="D64" s="71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76"/>
      <c r="C65" s="71">
        <v>0</v>
      </c>
      <c r="D65" s="71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76"/>
      <c r="C66" s="71">
        <v>0</v>
      </c>
      <c r="D66" s="71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76"/>
      <c r="C67" s="71">
        <v>0</v>
      </c>
      <c r="D67" s="71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76"/>
      <c r="C68" s="71">
        <v>0</v>
      </c>
      <c r="D68" s="71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76"/>
      <c r="C69" s="71">
        <v>0</v>
      </c>
      <c r="D69" s="71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76"/>
      <c r="C70" s="71">
        <v>0</v>
      </c>
      <c r="D70" s="71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76"/>
      <c r="C71" s="71">
        <v>0</v>
      </c>
      <c r="D71" s="71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76"/>
      <c r="C72" s="71">
        <v>0</v>
      </c>
      <c r="D72" s="71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76"/>
      <c r="C73" s="71">
        <v>0</v>
      </c>
      <c r="D73" s="71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76"/>
      <c r="C74" s="71">
        <v>0</v>
      </c>
      <c r="D74" s="71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76"/>
      <c r="C75" s="71">
        <v>0</v>
      </c>
      <c r="D75" s="71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76"/>
      <c r="C76" s="71">
        <v>0</v>
      </c>
      <c r="D76" s="71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76"/>
      <c r="C77" s="71">
        <v>0</v>
      </c>
      <c r="D77" s="71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76"/>
      <c r="C78" s="71">
        <v>0</v>
      </c>
      <c r="D78" s="71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76"/>
      <c r="C79" s="71">
        <v>0</v>
      </c>
      <c r="D79" s="71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76"/>
      <c r="C80" s="71">
        <v>0</v>
      </c>
      <c r="D80" s="71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76"/>
      <c r="C81" s="71">
        <v>0</v>
      </c>
      <c r="D81" s="71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76"/>
      <c r="C82" s="71">
        <v>0</v>
      </c>
      <c r="D82" s="71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76"/>
      <c r="C83" s="71">
        <v>0</v>
      </c>
      <c r="D83" s="71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76"/>
      <c r="C84" s="71">
        <v>0</v>
      </c>
      <c r="D84" s="71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76"/>
      <c r="C85" s="71">
        <v>0</v>
      </c>
      <c r="D85" s="71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76"/>
      <c r="C86" s="71">
        <v>0</v>
      </c>
      <c r="D86" s="71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76"/>
      <c r="C87" s="71">
        <v>0</v>
      </c>
      <c r="D87" s="71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76"/>
      <c r="C88" s="71">
        <v>0</v>
      </c>
      <c r="D88" s="71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76"/>
      <c r="C89" s="71">
        <v>0</v>
      </c>
      <c r="D89" s="71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76"/>
      <c r="C90" s="71">
        <v>0</v>
      </c>
      <c r="D90" s="71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76"/>
      <c r="C91" s="71">
        <v>0</v>
      </c>
      <c r="D91" s="71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76"/>
      <c r="C92" s="71">
        <v>0</v>
      </c>
      <c r="D92" s="71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76"/>
      <c r="C93" s="71">
        <v>0</v>
      </c>
      <c r="D93" s="71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76"/>
      <c r="C94" s="71">
        <v>0</v>
      </c>
      <c r="D94" s="71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76"/>
      <c r="C95" s="71">
        <v>0</v>
      </c>
      <c r="D95" s="71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76"/>
      <c r="C96" s="71">
        <v>0</v>
      </c>
      <c r="D96" s="71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76"/>
      <c r="C97" s="71">
        <v>0</v>
      </c>
      <c r="D97" s="71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76"/>
      <c r="C98" s="71">
        <v>0</v>
      </c>
      <c r="D98" s="71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76"/>
      <c r="C99" s="71">
        <v>0</v>
      </c>
      <c r="D99" s="71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76"/>
      <c r="C100" s="71">
        <v>0</v>
      </c>
      <c r="D100" s="71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76"/>
      <c r="C101" s="71">
        <v>0</v>
      </c>
      <c r="D101" s="71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76"/>
      <c r="C102" s="71">
        <v>0</v>
      </c>
      <c r="D102" s="71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76"/>
      <c r="C103" s="71">
        <v>0</v>
      </c>
      <c r="D103" s="71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76"/>
      <c r="C104" s="71">
        <v>0</v>
      </c>
      <c r="D104" s="71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76"/>
      <c r="C105" s="71">
        <v>0</v>
      </c>
      <c r="D105" s="71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76"/>
      <c r="C106" s="71">
        <v>0</v>
      </c>
      <c r="D106" s="71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76"/>
      <c r="C107" s="71">
        <v>0</v>
      </c>
      <c r="D107" s="71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76"/>
      <c r="C108" s="71">
        <v>0</v>
      </c>
      <c r="D108" s="71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76"/>
      <c r="C109" s="71">
        <v>0</v>
      </c>
      <c r="D109" s="71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76"/>
      <c r="C110" s="71">
        <v>0</v>
      </c>
      <c r="D110" s="71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76"/>
      <c r="C111" s="71">
        <v>0</v>
      </c>
      <c r="D111" s="71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76"/>
      <c r="C112" s="71">
        <v>0</v>
      </c>
      <c r="D112" s="71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76"/>
      <c r="C113" s="71">
        <v>0</v>
      </c>
      <c r="D113" s="71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76"/>
      <c r="C114" s="71">
        <v>0</v>
      </c>
      <c r="D114" s="71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76"/>
      <c r="C115" s="71">
        <v>0</v>
      </c>
      <c r="D115" s="71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76"/>
      <c r="C116" s="71">
        <v>0</v>
      </c>
      <c r="D116" s="71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76"/>
      <c r="C117" s="71">
        <v>0</v>
      </c>
      <c r="D117" s="71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76"/>
      <c r="C118" s="71">
        <v>0</v>
      </c>
      <c r="D118" s="71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76"/>
      <c r="C119" s="71">
        <v>0</v>
      </c>
      <c r="D119" s="71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76"/>
      <c r="C120" s="71">
        <v>0</v>
      </c>
      <c r="D120" s="71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76"/>
      <c r="C121" s="71">
        <v>0</v>
      </c>
      <c r="D121" s="71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76"/>
      <c r="C122" s="71">
        <v>0</v>
      </c>
      <c r="D122" s="71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76"/>
      <c r="C123" s="71">
        <v>0</v>
      </c>
      <c r="D123" s="71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76"/>
      <c r="C124" s="71">
        <v>0</v>
      </c>
      <c r="D124" s="71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76"/>
      <c r="C125" s="71">
        <v>0</v>
      </c>
      <c r="D125" s="71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76"/>
      <c r="C126" s="71">
        <v>0</v>
      </c>
      <c r="D126" s="71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76"/>
      <c r="C127" s="71">
        <v>0</v>
      </c>
      <c r="D127" s="71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76"/>
      <c r="C128" s="71">
        <v>0</v>
      </c>
      <c r="D128" s="71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76"/>
      <c r="C129" s="71">
        <v>0</v>
      </c>
      <c r="D129" s="71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76"/>
      <c r="C130" s="71">
        <v>0</v>
      </c>
      <c r="D130" s="71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76"/>
      <c r="C131" s="71">
        <v>0</v>
      </c>
      <c r="D131" s="71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76"/>
      <c r="C132" s="71">
        <v>0</v>
      </c>
      <c r="D132" s="71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76"/>
      <c r="C133" s="71">
        <v>0</v>
      </c>
      <c r="D133" s="71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76"/>
      <c r="C134" s="71">
        <v>0</v>
      </c>
      <c r="D134" s="71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76"/>
      <c r="C135" s="71">
        <v>0</v>
      </c>
      <c r="D135" s="71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76"/>
      <c r="C136" s="71">
        <v>0</v>
      </c>
      <c r="D136" s="71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76"/>
      <c r="C137" s="71">
        <v>0</v>
      </c>
      <c r="D137" s="71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76"/>
      <c r="C138" s="71">
        <v>0</v>
      </c>
      <c r="D138" s="71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76"/>
      <c r="C139" s="71">
        <v>0</v>
      </c>
      <c r="D139" s="71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76"/>
      <c r="C140" s="71">
        <v>0</v>
      </c>
      <c r="D140" s="71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76"/>
      <c r="C141" s="71">
        <v>0</v>
      </c>
      <c r="D141" s="71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76"/>
      <c r="C142" s="71">
        <v>0</v>
      </c>
      <c r="D142" s="71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76"/>
      <c r="C143" s="71">
        <v>0</v>
      </c>
      <c r="D143" s="71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76"/>
      <c r="C144" s="71">
        <v>0</v>
      </c>
      <c r="D144" s="71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76"/>
      <c r="C145" s="71">
        <v>0</v>
      </c>
      <c r="D145" s="71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76"/>
      <c r="C146" s="71">
        <v>0</v>
      </c>
      <c r="D146" s="71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76"/>
      <c r="C147" s="71">
        <v>0</v>
      </c>
      <c r="D147" s="71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76"/>
      <c r="C148" s="71">
        <v>0</v>
      </c>
      <c r="D148" s="71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76"/>
      <c r="C149" s="71">
        <v>0</v>
      </c>
      <c r="D149" s="71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76"/>
      <c r="C150" s="71">
        <v>0</v>
      </c>
      <c r="D150" s="71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76"/>
      <c r="C151" s="71">
        <v>0</v>
      </c>
      <c r="D151" s="71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76"/>
      <c r="C152" s="71">
        <v>0</v>
      </c>
      <c r="D152" s="71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76"/>
      <c r="C153" s="71">
        <v>0</v>
      </c>
      <c r="D153" s="71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76"/>
      <c r="C154" s="71">
        <v>0</v>
      </c>
      <c r="D154" s="71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76"/>
      <c r="C155" s="71">
        <v>0</v>
      </c>
      <c r="D155" s="71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76"/>
      <c r="C156" s="71">
        <v>0</v>
      </c>
      <c r="D156" s="71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76"/>
      <c r="C157" s="71">
        <v>0</v>
      </c>
      <c r="D157" s="71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76"/>
      <c r="C158" s="71">
        <v>0</v>
      </c>
      <c r="D158" s="71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76"/>
      <c r="C159" s="71">
        <v>0</v>
      </c>
      <c r="D159" s="71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76"/>
      <c r="C160" s="71">
        <v>0</v>
      </c>
      <c r="D160" s="71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76"/>
      <c r="C161" s="71">
        <v>0</v>
      </c>
      <c r="D161" s="71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76"/>
      <c r="C162" s="71">
        <v>0</v>
      </c>
      <c r="D162" s="71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76"/>
      <c r="C163" s="71">
        <v>0</v>
      </c>
      <c r="D163" s="71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76"/>
      <c r="C164" s="71">
        <v>0</v>
      </c>
      <c r="D164" s="71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76"/>
      <c r="C165" s="71">
        <v>0</v>
      </c>
      <c r="D165" s="71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76"/>
      <c r="C166" s="71">
        <v>0</v>
      </c>
      <c r="D166" s="71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76"/>
      <c r="C167" s="71">
        <v>0</v>
      </c>
      <c r="D167" s="71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76"/>
      <c r="C168" s="71">
        <v>0</v>
      </c>
      <c r="D168" s="71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76"/>
      <c r="C169" s="71">
        <v>0</v>
      </c>
      <c r="D169" s="71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76"/>
      <c r="C170" s="71">
        <v>0</v>
      </c>
      <c r="D170" s="71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76"/>
      <c r="C171" s="71">
        <v>0</v>
      </c>
      <c r="D171" s="71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76"/>
      <c r="C172" s="71">
        <v>0</v>
      </c>
      <c r="D172" s="71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76"/>
      <c r="C173" s="71">
        <v>0</v>
      </c>
      <c r="D173" s="71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76"/>
      <c r="C174" s="71">
        <v>0</v>
      </c>
      <c r="D174" s="71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76"/>
      <c r="C175" s="71">
        <v>0</v>
      </c>
      <c r="D175" s="71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76"/>
      <c r="C176" s="71">
        <v>0</v>
      </c>
      <c r="D176" s="71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76"/>
      <c r="C177" s="71">
        <v>0</v>
      </c>
      <c r="D177" s="71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76"/>
      <c r="C178" s="71">
        <v>0</v>
      </c>
      <c r="D178" s="71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76"/>
      <c r="C179" s="71">
        <v>0</v>
      </c>
      <c r="D179" s="71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76"/>
      <c r="C180" s="71">
        <v>0</v>
      </c>
      <c r="D180" s="71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76"/>
      <c r="C181" s="71">
        <v>0</v>
      </c>
      <c r="D181" s="71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76"/>
      <c r="C182" s="71">
        <v>0</v>
      </c>
      <c r="D182" s="71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76"/>
      <c r="C183" s="71">
        <v>0</v>
      </c>
      <c r="D183" s="71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76"/>
      <c r="C184" s="71">
        <v>0</v>
      </c>
      <c r="D184" s="71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76"/>
      <c r="C185" s="71">
        <v>0</v>
      </c>
      <c r="D185" s="71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76"/>
      <c r="C186" s="71">
        <v>0</v>
      </c>
      <c r="D186" s="71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76"/>
      <c r="C187" s="71">
        <v>0</v>
      </c>
      <c r="D187" s="71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76"/>
      <c r="C188" s="71">
        <v>0</v>
      </c>
      <c r="D188" s="71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76"/>
      <c r="C189" s="71">
        <v>0</v>
      </c>
      <c r="D189" s="71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76"/>
      <c r="C190" s="71">
        <v>0</v>
      </c>
      <c r="D190" s="71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76"/>
      <c r="C191" s="71">
        <v>0</v>
      </c>
      <c r="D191" s="71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76"/>
      <c r="C192" s="71">
        <v>0</v>
      </c>
      <c r="D192" s="71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76"/>
      <c r="C193" s="71">
        <v>0</v>
      </c>
      <c r="D193" s="71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76"/>
      <c r="C194" s="71">
        <v>0</v>
      </c>
      <c r="D194" s="71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76"/>
      <c r="C195" s="71">
        <v>0</v>
      </c>
      <c r="D195" s="71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76"/>
      <c r="C196" s="71">
        <v>0</v>
      </c>
      <c r="D196" s="71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76"/>
      <c r="C197" s="71">
        <v>0</v>
      </c>
      <c r="D197" s="71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76"/>
      <c r="C198" s="71">
        <v>0</v>
      </c>
      <c r="D198" s="71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76"/>
      <c r="C199" s="71">
        <v>0</v>
      </c>
      <c r="D199" s="71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76"/>
      <c r="C200" s="71">
        <v>0</v>
      </c>
      <c r="D200" s="71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76"/>
      <c r="C201" s="71">
        <v>0</v>
      </c>
      <c r="D201" s="71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76"/>
      <c r="C202" s="71">
        <v>0</v>
      </c>
      <c r="D202" s="71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76"/>
      <c r="C203" s="71">
        <v>0</v>
      </c>
      <c r="D203" s="71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76"/>
      <c r="C204" s="71">
        <v>0</v>
      </c>
      <c r="D204" s="71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76"/>
      <c r="C205" s="71">
        <v>0</v>
      </c>
      <c r="D205" s="71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76"/>
      <c r="C206" s="71">
        <v>0</v>
      </c>
      <c r="D206" s="71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76"/>
      <c r="C207" s="71">
        <v>0</v>
      </c>
      <c r="D207" s="71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76"/>
      <c r="C208" s="71">
        <v>0</v>
      </c>
      <c r="D208" s="71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76"/>
      <c r="C209" s="71">
        <v>0</v>
      </c>
      <c r="D209" s="71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76"/>
      <c r="C210" s="71">
        <v>0</v>
      </c>
      <c r="D210" s="71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76"/>
      <c r="C211" s="71">
        <v>0</v>
      </c>
      <c r="D211" s="71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76"/>
      <c r="C212" s="71">
        <v>0</v>
      </c>
      <c r="D212" s="71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76"/>
      <c r="C213" s="71">
        <v>0</v>
      </c>
      <c r="D213" s="71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76"/>
      <c r="C214" s="71">
        <v>0</v>
      </c>
      <c r="D214" s="71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76"/>
      <c r="C215" s="71">
        <v>0</v>
      </c>
      <c r="D215" s="71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76"/>
      <c r="C216" s="71">
        <v>0</v>
      </c>
      <c r="D216" s="71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76"/>
      <c r="C217" s="71">
        <v>0</v>
      </c>
      <c r="D217" s="71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76"/>
      <c r="C218" s="71">
        <v>0</v>
      </c>
      <c r="D218" s="71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76"/>
      <c r="C219" s="71">
        <v>0</v>
      </c>
      <c r="D219" s="71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76"/>
      <c r="C220" s="71">
        <v>0</v>
      </c>
      <c r="D220" s="71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76"/>
      <c r="C221" s="71">
        <v>0</v>
      </c>
      <c r="D221" s="71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76"/>
      <c r="C222" s="71">
        <v>0</v>
      </c>
      <c r="D222" s="71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76"/>
      <c r="C223" s="71">
        <v>0</v>
      </c>
      <c r="D223" s="71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76"/>
      <c r="C224" s="71">
        <v>0</v>
      </c>
      <c r="D224" s="71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76"/>
      <c r="C225" s="71">
        <v>0</v>
      </c>
      <c r="D225" s="71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76"/>
      <c r="C226" s="71">
        <v>0</v>
      </c>
      <c r="D226" s="71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76"/>
      <c r="C227" s="71">
        <v>0</v>
      </c>
      <c r="D227" s="71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76"/>
      <c r="C228" s="71">
        <v>0</v>
      </c>
      <c r="D228" s="71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76"/>
      <c r="C229" s="71">
        <v>0</v>
      </c>
      <c r="D229" s="71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76"/>
      <c r="C230" s="71">
        <v>0</v>
      </c>
      <c r="D230" s="71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76"/>
      <c r="C231" s="71">
        <v>0</v>
      </c>
      <c r="D231" s="71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76"/>
      <c r="C232" s="71">
        <v>0</v>
      </c>
      <c r="D232" s="71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76"/>
      <c r="C233" s="71">
        <v>0</v>
      </c>
      <c r="D233" s="71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76"/>
      <c r="C234" s="71">
        <v>0</v>
      </c>
      <c r="D234" s="71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76"/>
      <c r="C235" s="71">
        <v>0</v>
      </c>
      <c r="D235" s="71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76"/>
      <c r="C236" s="71">
        <v>0</v>
      </c>
      <c r="D236" s="71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76"/>
      <c r="C237" s="71">
        <v>0</v>
      </c>
      <c r="D237" s="71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76"/>
      <c r="C238" s="71">
        <v>0</v>
      </c>
      <c r="D238" s="71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76"/>
      <c r="C239" s="71">
        <v>0</v>
      </c>
      <c r="D239" s="71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76"/>
      <c r="C240" s="71">
        <v>0</v>
      </c>
      <c r="D240" s="71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76"/>
      <c r="C241" s="71">
        <v>0</v>
      </c>
      <c r="D241" s="71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76"/>
      <c r="C242" s="71">
        <v>0</v>
      </c>
      <c r="D242" s="71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76"/>
      <c r="C243" s="71">
        <v>0</v>
      </c>
      <c r="D243" s="71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76"/>
      <c r="C244" s="71">
        <v>0</v>
      </c>
      <c r="D244" s="71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76"/>
      <c r="C245" s="71">
        <v>0</v>
      </c>
      <c r="D245" s="71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76"/>
      <c r="C246" s="71">
        <v>0</v>
      </c>
      <c r="D246" s="71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76"/>
      <c r="C247" s="71">
        <v>0</v>
      </c>
      <c r="D247" s="71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76"/>
      <c r="C248" s="71">
        <v>0</v>
      </c>
      <c r="D248" s="71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77" t="s">
        <v>181</v>
      </c>
      <c r="C249" s="75">
        <f t="shared" ref="C249:D249" si="0">SUM(C15:C248)</f>
        <v>0</v>
      </c>
      <c r="D249" s="75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780" t="s">
        <v>316</v>
      </c>
      <c r="C250" s="647"/>
      <c r="D250" s="69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773" t="s">
        <v>317</v>
      </c>
      <c r="C255" s="699"/>
      <c r="D255" s="699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774" t="s">
        <v>318</v>
      </c>
      <c r="C256" s="699"/>
      <c r="D256" s="699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08"/>
  <sheetViews>
    <sheetView topLeftCell="A37" workbookViewId="0">
      <selection activeCell="H59" sqref="H59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6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6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775" t="s">
        <v>0</v>
      </c>
      <c r="B3" s="699"/>
      <c r="C3" s="699"/>
      <c r="D3" s="699"/>
      <c r="E3" s="69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775" t="s">
        <v>2</v>
      </c>
      <c r="B4" s="699"/>
      <c r="C4" s="699"/>
      <c r="D4" s="699"/>
      <c r="E4" s="69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775" t="s">
        <v>5</v>
      </c>
      <c r="B5" s="699"/>
      <c r="C5" s="699"/>
      <c r="D5" s="699"/>
      <c r="E5" s="69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6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776" t="s">
        <v>1051</v>
      </c>
      <c r="B8" s="777"/>
      <c r="C8" s="777"/>
      <c r="D8" s="777"/>
      <c r="E8" s="778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6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779" t="s">
        <v>321</v>
      </c>
      <c r="B10" s="777"/>
      <c r="C10" s="777"/>
      <c r="D10" s="777"/>
      <c r="E10" s="778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6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80" t="s">
        <v>313</v>
      </c>
      <c r="C13" s="647"/>
      <c r="D13" s="69">
        <v>552.22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314</v>
      </c>
      <c r="D14" s="70" t="s">
        <v>315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67">
        <v>45027</v>
      </c>
      <c r="C15" s="71">
        <v>69.099999999999994</v>
      </c>
      <c r="D15" s="71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67"/>
      <c r="C16" s="71">
        <v>0</v>
      </c>
      <c r="D16" s="71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67"/>
      <c r="C17" s="71">
        <v>0</v>
      </c>
      <c r="D17" s="71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67"/>
      <c r="C18" s="71">
        <v>0</v>
      </c>
      <c r="D18" s="71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67"/>
      <c r="C19" s="71">
        <v>0</v>
      </c>
      <c r="D19" s="71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67"/>
      <c r="C20" s="71">
        <v>0</v>
      </c>
      <c r="D20" s="71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67"/>
      <c r="C21" s="71">
        <v>0</v>
      </c>
      <c r="D21" s="7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67"/>
      <c r="C22" s="71">
        <v>0</v>
      </c>
      <c r="D22" s="71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67"/>
      <c r="C23" s="71">
        <v>0</v>
      </c>
      <c r="D23" s="71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67"/>
      <c r="C24" s="71">
        <v>0</v>
      </c>
      <c r="D24" s="71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67"/>
      <c r="C25" s="71">
        <v>0</v>
      </c>
      <c r="D25" s="71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67"/>
      <c r="C26" s="71">
        <v>0</v>
      </c>
      <c r="D26" s="71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67"/>
      <c r="C27" s="71">
        <v>0</v>
      </c>
      <c r="D27" s="71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67"/>
      <c r="C28" s="71">
        <v>0</v>
      </c>
      <c r="D28" s="71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67"/>
      <c r="C29" s="71">
        <v>0</v>
      </c>
      <c r="D29" s="71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67"/>
      <c r="C30" s="71">
        <v>0</v>
      </c>
      <c r="D30" s="71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67"/>
      <c r="C31" s="71">
        <v>0</v>
      </c>
      <c r="D31" s="71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67"/>
      <c r="C32" s="71">
        <v>0</v>
      </c>
      <c r="D32" s="71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67"/>
      <c r="C33" s="71">
        <v>0</v>
      </c>
      <c r="D33" s="71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67"/>
      <c r="C34" s="71">
        <v>0</v>
      </c>
      <c r="D34" s="71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67"/>
      <c r="C35" s="71">
        <v>0</v>
      </c>
      <c r="D35" s="71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67"/>
      <c r="C36" s="71">
        <v>0</v>
      </c>
      <c r="D36" s="71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67"/>
      <c r="C37" s="71">
        <v>0</v>
      </c>
      <c r="D37" s="71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67"/>
      <c r="C38" s="71">
        <v>0</v>
      </c>
      <c r="D38" s="71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67"/>
      <c r="C39" s="71">
        <v>0</v>
      </c>
      <c r="D39" s="71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67"/>
      <c r="C40" s="71">
        <v>0</v>
      </c>
      <c r="D40" s="71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67"/>
      <c r="C41" s="71">
        <v>0</v>
      </c>
      <c r="D41" s="7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67"/>
      <c r="C42" s="71">
        <v>0</v>
      </c>
      <c r="D42" s="71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67"/>
      <c r="C43" s="71">
        <v>0</v>
      </c>
      <c r="D43" s="71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67"/>
      <c r="C44" s="71">
        <v>0</v>
      </c>
      <c r="D44" s="71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67"/>
      <c r="C45" s="71">
        <v>0</v>
      </c>
      <c r="D45" s="71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67"/>
      <c r="C46" s="71">
        <v>0</v>
      </c>
      <c r="D46" s="71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67"/>
      <c r="C47" s="71">
        <v>0</v>
      </c>
      <c r="D47" s="71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67"/>
      <c r="C48" s="71">
        <v>0</v>
      </c>
      <c r="D48" s="71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67"/>
      <c r="C49" s="71">
        <v>0</v>
      </c>
      <c r="D49" s="71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67"/>
      <c r="C50" s="71">
        <v>0</v>
      </c>
      <c r="D50" s="71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67"/>
      <c r="C51" s="71">
        <v>0</v>
      </c>
      <c r="D51" s="71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67"/>
      <c r="C52" s="71">
        <v>0</v>
      </c>
      <c r="D52" s="71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67"/>
      <c r="C53" s="71">
        <v>0</v>
      </c>
      <c r="D53" s="71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67"/>
      <c r="C54" s="71">
        <v>0</v>
      </c>
      <c r="D54" s="71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67"/>
      <c r="C55" s="71">
        <v>0</v>
      </c>
      <c r="D55" s="71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67"/>
      <c r="C56" s="71">
        <v>0</v>
      </c>
      <c r="D56" s="71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67"/>
      <c r="C57" s="71">
        <v>0</v>
      </c>
      <c r="D57" s="71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74" t="s">
        <v>181</v>
      </c>
      <c r="C58" s="75">
        <f t="shared" ref="C58:D58" si="0">SUM(C15:C57)</f>
        <v>69.099999999999994</v>
      </c>
      <c r="D58" s="75">
        <f t="shared" si="0"/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781" t="s">
        <v>316</v>
      </c>
      <c r="C59" s="782"/>
      <c r="D59" s="69">
        <f>D13-C58+D58</f>
        <v>483.12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6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6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6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6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773" t="s">
        <v>317</v>
      </c>
      <c r="C64" s="773"/>
      <c r="D64" s="77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774" t="s">
        <v>318</v>
      </c>
      <c r="C65" s="774"/>
      <c r="D65" s="774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6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6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6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6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6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6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6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6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6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6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6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6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6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6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6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6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6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6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6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6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6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6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6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6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6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6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6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6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6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6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6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6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6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6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6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6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6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6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6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6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6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6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6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6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6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6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6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6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6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6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6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6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6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6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6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6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6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6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6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6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6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6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6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6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6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6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6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6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6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6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6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6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6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6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6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6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6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6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6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6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6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6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6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6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6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6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6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6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6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6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6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6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6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6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6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6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6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6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6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6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6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6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6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6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6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6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6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6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6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6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6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6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6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6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6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6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6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6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6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6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6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6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6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6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6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6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6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6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6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6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6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6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6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6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6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6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6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6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6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6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6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6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6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6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6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6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6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6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6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6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6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6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6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6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6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6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6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6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6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6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6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6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6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6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6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6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6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6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6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6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6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6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6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6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6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6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6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6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6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6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6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6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6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6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6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6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6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6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6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6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6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6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6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6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6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6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6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6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6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6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6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6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6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6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6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6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6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6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6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6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6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6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6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6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6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6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6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6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6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6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6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6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6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6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6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6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6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6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6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6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6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6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6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6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6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6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6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6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6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6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6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6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6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6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6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6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6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6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6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6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6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6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6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6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6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6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6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6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6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6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6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6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6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6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6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6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6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6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6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6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6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6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6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6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6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6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6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6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6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6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6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6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6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6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6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6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6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6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6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6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6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6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6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6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6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6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6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6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6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6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6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6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6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6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6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6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6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6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6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6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6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6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6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6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6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6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6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6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6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6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6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6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6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6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6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6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6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6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6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6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6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6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6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6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6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6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6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6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6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6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6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6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6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6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6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6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6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6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6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6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6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6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6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6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6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6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6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6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6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6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6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6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6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6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6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6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6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6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6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6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6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6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6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6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6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6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6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6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6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6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6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6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6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6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6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6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6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6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6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6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6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6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6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6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6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6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6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6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6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6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6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6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6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6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6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6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6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6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6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6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6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6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6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6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6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6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6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6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6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6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6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6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6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6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6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6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6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6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6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6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6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6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6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6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6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6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6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6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6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6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6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6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6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6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6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6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6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6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6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6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6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6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6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6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6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6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6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6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6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6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6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6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6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6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6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6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6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6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6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6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6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6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6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6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6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6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6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6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6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6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6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6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6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6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6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6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6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6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6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6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6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6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6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6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6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6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6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6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6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6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6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6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6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6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6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6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6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6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6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6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6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6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6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6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6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6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6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6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6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6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6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6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6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6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6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6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6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6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6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6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6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6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6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6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6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6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6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6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6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6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6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6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6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6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6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6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6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6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6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6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6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6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6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6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6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6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6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6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6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6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6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6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6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6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6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6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6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6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6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6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6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6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6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6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6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6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6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6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6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6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6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6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6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6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6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6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6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6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6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6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6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6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6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6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6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6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6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6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6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6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6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6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6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6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6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6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6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6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6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6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6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6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6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6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6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6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6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6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6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6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6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6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6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6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6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6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6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6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6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6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6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6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6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6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6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6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6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</sheetData>
  <mergeCells count="9">
    <mergeCell ref="B64:D64"/>
    <mergeCell ref="B65:D65"/>
    <mergeCell ref="A3:E3"/>
    <mergeCell ref="A4:E4"/>
    <mergeCell ref="A5:E5"/>
    <mergeCell ref="A8:E8"/>
    <mergeCell ref="A10:E10"/>
    <mergeCell ref="B13:C13"/>
    <mergeCell ref="B59:C59"/>
  </mergeCells>
  <pageMargins left="0.511811024" right="0.511811024" top="0.78740157499999996" bottom="0.78740157499999996" header="0" footer="0"/>
  <pageSetup paperSize="9" scale="6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6" workbookViewId="0">
      <selection activeCell="E14" sqref="E14"/>
    </sheetView>
  </sheetViews>
  <sheetFormatPr defaultColWidth="14.42578125" defaultRowHeight="15" customHeight="1"/>
  <cols>
    <col min="1" max="1" width="60" customWidth="1"/>
    <col min="2" max="7" width="22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766" t="s">
        <v>0</v>
      </c>
      <c r="C2" s="699"/>
      <c r="D2" s="699"/>
      <c r="E2" s="69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2"/>
      <c r="B3" s="765" t="s">
        <v>2</v>
      </c>
      <c r="C3" s="699"/>
      <c r="D3" s="699"/>
      <c r="E3" s="69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786" t="s">
        <v>5</v>
      </c>
      <c r="C4" s="699"/>
      <c r="D4" s="699"/>
      <c r="E4" s="69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787" t="s">
        <v>322</v>
      </c>
      <c r="B8" s="646"/>
      <c r="C8" s="646"/>
      <c r="D8" s="646"/>
      <c r="E8" s="646"/>
      <c r="F8" s="646"/>
      <c r="G8" s="64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788" t="s">
        <v>11</v>
      </c>
      <c r="B9" s="789" t="s">
        <v>1050</v>
      </c>
      <c r="C9" s="646"/>
      <c r="D9" s="646"/>
      <c r="E9" s="646"/>
      <c r="F9" s="646"/>
      <c r="G9" s="64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652"/>
      <c r="B10" s="790" t="s">
        <v>323</v>
      </c>
      <c r="C10" s="706"/>
      <c r="D10" s="706"/>
      <c r="E10" s="706"/>
      <c r="F10" s="706"/>
      <c r="G10" s="66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783" t="s">
        <v>324</v>
      </c>
      <c r="B11" s="736"/>
      <c r="C11" s="695"/>
      <c r="D11" s="695"/>
      <c r="E11" s="695"/>
      <c r="F11" s="695"/>
      <c r="G11" s="69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652"/>
      <c r="B12" s="78" t="s">
        <v>325</v>
      </c>
      <c r="C12" s="78" t="s">
        <v>326</v>
      </c>
      <c r="D12" s="78" t="s">
        <v>327</v>
      </c>
      <c r="E12" s="78" t="s">
        <v>328</v>
      </c>
      <c r="F12" s="78" t="s">
        <v>329</v>
      </c>
      <c r="G12" s="79" t="s">
        <v>330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>
      <c r="A13" s="80" t="s">
        <v>331</v>
      </c>
      <c r="B13" s="81">
        <v>190.9</v>
      </c>
      <c r="C13" s="82">
        <v>0</v>
      </c>
      <c r="D13" s="82">
        <v>0</v>
      </c>
      <c r="E13" s="82">
        <v>1.72</v>
      </c>
      <c r="F13" s="82">
        <v>0</v>
      </c>
      <c r="G13" s="82">
        <f t="shared" ref="G13:G17" si="0">B13-C13+D13+E13-F13</f>
        <v>192.62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>
      <c r="A14" s="80" t="s">
        <v>332</v>
      </c>
      <c r="B14" s="81">
        <v>707531.51</v>
      </c>
      <c r="C14" s="82">
        <v>1572650</v>
      </c>
      <c r="D14" s="82">
        <v>1143500</v>
      </c>
      <c r="E14" s="82">
        <f>5222.32+1488.06</f>
        <v>6710.3799999999992</v>
      </c>
      <c r="F14" s="82">
        <v>0</v>
      </c>
      <c r="G14" s="82">
        <f t="shared" si="0"/>
        <v>285091.89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>
      <c r="A15" s="80" t="s">
        <v>333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>
      <c r="A16" s="80" t="s">
        <v>333</v>
      </c>
      <c r="B16" s="81">
        <v>0</v>
      </c>
      <c r="C16" s="82">
        <v>0</v>
      </c>
      <c r="D16" s="82">
        <v>0</v>
      </c>
      <c r="E16" s="82">
        <v>0</v>
      </c>
      <c r="F16" s="82">
        <v>0</v>
      </c>
      <c r="G16" s="82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>
      <c r="A17" s="80" t="s">
        <v>333</v>
      </c>
      <c r="B17" s="81">
        <v>0</v>
      </c>
      <c r="C17" s="82">
        <v>0</v>
      </c>
      <c r="D17" s="82">
        <v>0</v>
      </c>
      <c r="E17" s="82">
        <v>0</v>
      </c>
      <c r="F17" s="82">
        <v>0</v>
      </c>
      <c r="G17" s="82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83" t="s">
        <v>334</v>
      </c>
      <c r="B18" s="84">
        <f t="shared" ref="B18:G18" si="1">SUM(B13:B17)</f>
        <v>707722.41</v>
      </c>
      <c r="C18" s="84">
        <f t="shared" si="1"/>
        <v>1572650</v>
      </c>
      <c r="D18" s="84">
        <f t="shared" si="1"/>
        <v>1143500</v>
      </c>
      <c r="E18" s="84">
        <f t="shared" si="1"/>
        <v>6712.0999999999995</v>
      </c>
      <c r="F18" s="84">
        <f t="shared" si="1"/>
        <v>0</v>
      </c>
      <c r="G18" s="84">
        <f t="shared" si="1"/>
        <v>285284.51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>
      <c r="A19" s="783" t="s">
        <v>335</v>
      </c>
      <c r="B19" s="784" t="s">
        <v>335</v>
      </c>
      <c r="C19" s="646"/>
      <c r="D19" s="646"/>
      <c r="E19" s="646"/>
      <c r="F19" s="647"/>
      <c r="G19" s="85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652"/>
      <c r="B20" s="78" t="s">
        <v>325</v>
      </c>
      <c r="C20" s="78" t="s">
        <v>326</v>
      </c>
      <c r="D20" s="78" t="s">
        <v>327</v>
      </c>
      <c r="E20" s="78" t="s">
        <v>328</v>
      </c>
      <c r="F20" s="78" t="s">
        <v>329</v>
      </c>
      <c r="G20" s="79" t="s">
        <v>330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0" t="s">
        <v>333</v>
      </c>
      <c r="B21" s="81">
        <v>0</v>
      </c>
      <c r="C21" s="82">
        <v>0</v>
      </c>
      <c r="D21" s="82">
        <v>0</v>
      </c>
      <c r="E21" s="82">
        <v>0</v>
      </c>
      <c r="F21" s="82">
        <v>0</v>
      </c>
      <c r="G21" s="82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0" t="s">
        <v>333</v>
      </c>
      <c r="B22" s="81">
        <v>0</v>
      </c>
      <c r="C22" s="82">
        <v>0</v>
      </c>
      <c r="D22" s="82">
        <v>0</v>
      </c>
      <c r="E22" s="82">
        <v>0</v>
      </c>
      <c r="F22" s="82">
        <v>0</v>
      </c>
      <c r="G22" s="82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3" t="s">
        <v>336</v>
      </c>
      <c r="B23" s="84">
        <f t="shared" ref="B23:G23" si="3">SUM(B21:B22)</f>
        <v>0</v>
      </c>
      <c r="C23" s="84">
        <f t="shared" si="3"/>
        <v>0</v>
      </c>
      <c r="D23" s="84">
        <f t="shared" si="3"/>
        <v>0</v>
      </c>
      <c r="E23" s="84">
        <f t="shared" si="3"/>
        <v>0</v>
      </c>
      <c r="F23" s="84">
        <f t="shared" si="3"/>
        <v>0</v>
      </c>
      <c r="G23" s="84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6" t="s">
        <v>181</v>
      </c>
      <c r="B24" s="86">
        <f t="shared" ref="B24:G24" si="4">B18+B23</f>
        <v>707722.41</v>
      </c>
      <c r="C24" s="86">
        <f t="shared" si="4"/>
        <v>1572650</v>
      </c>
      <c r="D24" s="86">
        <f t="shared" si="4"/>
        <v>1143500</v>
      </c>
      <c r="E24" s="86">
        <f t="shared" si="4"/>
        <v>6712.0999999999995</v>
      </c>
      <c r="F24" s="86">
        <f t="shared" si="4"/>
        <v>0</v>
      </c>
      <c r="G24" s="86">
        <f t="shared" si="4"/>
        <v>285284.51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785" t="s">
        <v>337</v>
      </c>
      <c r="C29" s="699"/>
      <c r="D29" s="69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785" t="s">
        <v>338</v>
      </c>
      <c r="C30" s="699"/>
      <c r="D30" s="69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1000"/>
  <sheetViews>
    <sheetView topLeftCell="A46" workbookViewId="0">
      <selection activeCell="D17" sqref="D17"/>
    </sheetView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5.75">
      <c r="A3" s="87"/>
      <c r="B3" s="765" t="s">
        <v>0</v>
      </c>
      <c r="C3" s="699"/>
      <c r="D3" s="699"/>
      <c r="E3" s="8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>
      <c r="A4" s="87"/>
      <c r="B4" s="765" t="s">
        <v>2</v>
      </c>
      <c r="C4" s="699"/>
      <c r="D4" s="699"/>
      <c r="E4" s="88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>
      <c r="A5" s="87"/>
      <c r="B5" s="797" t="s">
        <v>5</v>
      </c>
      <c r="C5" s="699"/>
      <c r="D5" s="699"/>
      <c r="E5" s="89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31.5">
      <c r="A8" s="798" t="s">
        <v>339</v>
      </c>
      <c r="B8" s="646"/>
      <c r="C8" s="646"/>
      <c r="D8" s="725"/>
      <c r="E8" s="90" t="s">
        <v>1</v>
      </c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5.75">
      <c r="A9" s="714" t="s">
        <v>7</v>
      </c>
      <c r="B9" s="725"/>
      <c r="C9" s="715" t="s">
        <v>8</v>
      </c>
      <c r="D9" s="725"/>
      <c r="E9" s="90" t="s">
        <v>269</v>
      </c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24" customHeight="1">
      <c r="A10" s="799" t="s">
        <v>340</v>
      </c>
      <c r="B10" s="725"/>
      <c r="C10" s="795" t="s">
        <v>12</v>
      </c>
      <c r="D10" s="646"/>
      <c r="E10" s="91" t="s">
        <v>1050</v>
      </c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5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>
      <c r="A13" s="87"/>
      <c r="B13" s="793" t="s">
        <v>341</v>
      </c>
      <c r="C13" s="646"/>
      <c r="D13" s="64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>
      <c r="A14" s="87"/>
      <c r="B14" s="794" t="s">
        <v>342</v>
      </c>
      <c r="C14" s="646"/>
      <c r="D14" s="647"/>
      <c r="E14" s="796"/>
      <c r="F14" s="699"/>
      <c r="G14" s="699"/>
      <c r="H14" s="699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5.75">
      <c r="A15" s="87"/>
      <c r="B15" s="92" t="s">
        <v>343</v>
      </c>
      <c r="C15" s="93" t="s">
        <v>344</v>
      </c>
      <c r="D15" s="93">
        <v>119464.56</v>
      </c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5.75">
      <c r="A16" s="87"/>
      <c r="B16" s="92" t="s">
        <v>345</v>
      </c>
      <c r="C16" s="93" t="s">
        <v>346</v>
      </c>
      <c r="D16" s="93">
        <v>134223.28</v>
      </c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5.75">
      <c r="A17" s="87"/>
      <c r="B17" s="92" t="s">
        <v>347</v>
      </c>
      <c r="C17" s="93" t="s">
        <v>348</v>
      </c>
      <c r="D17" s="93">
        <v>0</v>
      </c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5.75">
      <c r="A18" s="87"/>
      <c r="B18" s="94" t="s">
        <v>349</v>
      </c>
      <c r="C18" s="93" t="s">
        <v>350</v>
      </c>
      <c r="D18" s="93">
        <v>24582.81</v>
      </c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5.75">
      <c r="A19" s="87"/>
      <c r="B19" s="92" t="s">
        <v>351</v>
      </c>
      <c r="C19" s="93" t="s">
        <v>352</v>
      </c>
      <c r="D19" s="93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5.75" customHeight="1">
      <c r="A20" s="87"/>
      <c r="B20" s="94" t="s">
        <v>353</v>
      </c>
      <c r="C20" s="93" t="s">
        <v>354</v>
      </c>
      <c r="D20" s="93">
        <v>3031.56</v>
      </c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5.75" customHeight="1">
      <c r="A21" s="87"/>
      <c r="B21" s="92" t="s">
        <v>355</v>
      </c>
      <c r="C21" s="93" t="s">
        <v>356</v>
      </c>
      <c r="D21" s="93">
        <v>0</v>
      </c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5.75" customHeight="1">
      <c r="A22" s="87"/>
      <c r="B22" s="92" t="s">
        <v>357</v>
      </c>
      <c r="C22" s="93" t="s">
        <v>358</v>
      </c>
      <c r="D22" s="93">
        <v>508.6</v>
      </c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5.75" customHeight="1">
      <c r="A23" s="87"/>
      <c r="B23" s="791" t="s">
        <v>359</v>
      </c>
      <c r="C23" s="647"/>
      <c r="D23" s="95">
        <f>SUM(D15:D22)</f>
        <v>281810.81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5.75" customHeight="1">
      <c r="A24" s="87"/>
      <c r="B24" s="96"/>
      <c r="C24" s="9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5.75" customHeight="1">
      <c r="A25" s="87"/>
      <c r="B25" s="793" t="s">
        <v>360</v>
      </c>
      <c r="C25" s="646"/>
      <c r="D25" s="64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5.75" customHeight="1">
      <c r="A26" s="87"/>
      <c r="B26" s="794" t="s">
        <v>361</v>
      </c>
      <c r="C26" s="646"/>
      <c r="D26" s="64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5.75" customHeight="1">
      <c r="A27" s="87"/>
      <c r="B27" s="92" t="s">
        <v>362</v>
      </c>
      <c r="C27" s="93" t="s">
        <v>50</v>
      </c>
      <c r="D27" s="93">
        <v>16972.939999999999</v>
      </c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5.75" customHeight="1">
      <c r="A28" s="87"/>
      <c r="B28" s="92" t="s">
        <v>298</v>
      </c>
      <c r="C28" s="93" t="s">
        <v>363</v>
      </c>
      <c r="D28" s="93">
        <v>3813.75</v>
      </c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5.75" customHeight="1">
      <c r="A29" s="87"/>
      <c r="B29" s="92" t="s">
        <v>297</v>
      </c>
      <c r="C29" s="93" t="s">
        <v>52</v>
      </c>
      <c r="D29" s="93">
        <v>8797.1</v>
      </c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5.75" customHeight="1">
      <c r="A30" s="87"/>
      <c r="B30" s="94" t="s">
        <v>364</v>
      </c>
      <c r="C30" s="93" t="s">
        <v>53</v>
      </c>
      <c r="D30" s="93">
        <v>0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5.75" customHeight="1">
      <c r="A31" s="87"/>
      <c r="B31" s="94" t="s">
        <v>365</v>
      </c>
      <c r="C31" s="93" t="s">
        <v>54</v>
      </c>
      <c r="D31" s="93">
        <v>0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5.75" customHeight="1">
      <c r="A32" s="87"/>
      <c r="B32" s="98" t="s">
        <v>366</v>
      </c>
      <c r="C32" s="99" t="s">
        <v>55</v>
      </c>
      <c r="D32" s="99">
        <f>D33+D35+D37+D40+D43</f>
        <v>4099.8599999999997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5.75" customHeight="1">
      <c r="A33" s="87"/>
      <c r="B33" s="100" t="s">
        <v>367</v>
      </c>
      <c r="C33" s="101" t="s">
        <v>368</v>
      </c>
      <c r="D33" s="101">
        <f>D34</f>
        <v>4099.8599999999997</v>
      </c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5.75" customHeight="1">
      <c r="A34" s="87"/>
      <c r="B34" s="102" t="s">
        <v>369</v>
      </c>
      <c r="C34" s="103" t="s">
        <v>370</v>
      </c>
      <c r="D34" s="103">
        <v>4099.8599999999997</v>
      </c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5.75" customHeight="1">
      <c r="A35" s="87"/>
      <c r="B35" s="100" t="s">
        <v>371</v>
      </c>
      <c r="C35" s="101" t="s">
        <v>58</v>
      </c>
      <c r="D35" s="101">
        <f>D36</f>
        <v>0</v>
      </c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5.75" customHeight="1">
      <c r="A36" s="87"/>
      <c r="B36" s="102" t="s">
        <v>372</v>
      </c>
      <c r="C36" s="103" t="s">
        <v>59</v>
      </c>
      <c r="D36" s="103">
        <v>0</v>
      </c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5.75" customHeight="1">
      <c r="A37" s="87"/>
      <c r="B37" s="100" t="s">
        <v>373</v>
      </c>
      <c r="C37" s="101" t="s">
        <v>60</v>
      </c>
      <c r="D37" s="101">
        <f>SUM(D38:D39)</f>
        <v>0</v>
      </c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5.75" customHeight="1">
      <c r="A38" s="87"/>
      <c r="B38" s="102" t="s">
        <v>374</v>
      </c>
      <c r="C38" s="103" t="s">
        <v>61</v>
      </c>
      <c r="D38" s="103">
        <v>0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5.75" customHeight="1">
      <c r="A39" s="87"/>
      <c r="B39" s="102" t="s">
        <v>375</v>
      </c>
      <c r="C39" s="103" t="s">
        <v>62</v>
      </c>
      <c r="D39" s="103">
        <v>0</v>
      </c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5.75" customHeight="1">
      <c r="A40" s="87"/>
      <c r="B40" s="100" t="s">
        <v>376</v>
      </c>
      <c r="C40" s="101" t="s">
        <v>63</v>
      </c>
      <c r="D40" s="101">
        <f>SUM(D41:D42)</f>
        <v>0</v>
      </c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5.75" customHeight="1">
      <c r="A41" s="87"/>
      <c r="B41" s="102" t="s">
        <v>377</v>
      </c>
      <c r="C41" s="103" t="s">
        <v>64</v>
      </c>
      <c r="D41" s="103">
        <v>0</v>
      </c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5.75" customHeight="1">
      <c r="A42" s="87"/>
      <c r="B42" s="102" t="s">
        <v>378</v>
      </c>
      <c r="C42" s="103" t="s">
        <v>65</v>
      </c>
      <c r="D42" s="103">
        <v>0</v>
      </c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5.75" customHeight="1">
      <c r="A43" s="87"/>
      <c r="B43" s="100" t="s">
        <v>379</v>
      </c>
      <c r="C43" s="101" t="s">
        <v>380</v>
      </c>
      <c r="D43" s="101">
        <v>0</v>
      </c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5.75" customHeight="1">
      <c r="A44" s="87"/>
      <c r="B44" s="104" t="s">
        <v>381</v>
      </c>
      <c r="C44" s="103" t="s">
        <v>67</v>
      </c>
      <c r="D44" s="103">
        <v>122.14</v>
      </c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5.75" customHeight="1">
      <c r="A45" s="87"/>
      <c r="B45" s="104" t="s">
        <v>382</v>
      </c>
      <c r="C45" s="105" t="s">
        <v>68</v>
      </c>
      <c r="D45" s="105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5.75" customHeight="1">
      <c r="A46" s="87"/>
      <c r="B46" s="791" t="s">
        <v>383</v>
      </c>
      <c r="C46" s="647"/>
      <c r="D46" s="95">
        <f>SUM(D27:D31)+D32+D35+D37+D40+D43+D44+D45</f>
        <v>33805.79</v>
      </c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5.75" customHeight="1">
      <c r="A47" s="87"/>
      <c r="B47" s="106"/>
      <c r="C47" s="106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5.75" customHeight="1">
      <c r="A48" s="87"/>
      <c r="B48" s="793" t="s">
        <v>384</v>
      </c>
      <c r="C48" s="646"/>
      <c r="D48" s="64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5.75" customHeight="1">
      <c r="A49" s="87"/>
      <c r="B49" s="794" t="s">
        <v>385</v>
      </c>
      <c r="C49" s="646"/>
      <c r="D49" s="64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5.75" customHeight="1">
      <c r="A50" s="87"/>
      <c r="B50" s="92"/>
      <c r="C50" s="93"/>
      <c r="D50" s="107">
        <v>0</v>
      </c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5.75" customHeight="1">
      <c r="A51" s="87"/>
      <c r="B51" s="92"/>
      <c r="C51" s="93"/>
      <c r="D51" s="107">
        <v>0</v>
      </c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5.75" customHeight="1">
      <c r="A52" s="87"/>
      <c r="B52" s="92"/>
      <c r="C52" s="93"/>
      <c r="D52" s="107">
        <v>0</v>
      </c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5.75" customHeight="1">
      <c r="A53" s="87"/>
      <c r="B53" s="791" t="s">
        <v>386</v>
      </c>
      <c r="C53" s="647"/>
      <c r="D53" s="95">
        <f>SUM(D50:D52)</f>
        <v>0</v>
      </c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5.75" customHeight="1">
      <c r="A54" s="87"/>
      <c r="B54" s="106"/>
      <c r="C54" s="106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5.75" customHeight="1">
      <c r="A55" s="87"/>
      <c r="B55" s="791" t="s">
        <v>387</v>
      </c>
      <c r="C55" s="647"/>
      <c r="D55" s="108">
        <f>D23+D46</f>
        <v>315616.59999999998</v>
      </c>
      <c r="E55" s="564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5.75" customHeight="1">
      <c r="A56" s="87"/>
      <c r="B56" s="87"/>
      <c r="C56" s="87"/>
      <c r="D56" s="87"/>
      <c r="E56" s="109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5.75" customHeight="1">
      <c r="A57" s="87"/>
      <c r="B57" s="87"/>
      <c r="C57" s="87"/>
      <c r="D57" s="87"/>
      <c r="E57" s="109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5.75" customHeight="1">
      <c r="A58" s="87"/>
      <c r="B58" s="792" t="s">
        <v>388</v>
      </c>
      <c r="C58" s="699"/>
      <c r="D58" s="699"/>
      <c r="E58" s="110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5.75" customHeight="1">
      <c r="A59" s="87"/>
      <c r="B59" s="792" t="s">
        <v>389</v>
      </c>
      <c r="C59" s="699"/>
      <c r="D59" s="699"/>
      <c r="E59" s="111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.7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.7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.7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.7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.7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.7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.7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.7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.7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.7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.7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.7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.7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.7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.7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.7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.7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.7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.7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.7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.7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.7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.7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.7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.7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.7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.7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.7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.7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.7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.7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.7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.7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.7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.7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.7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.7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.7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.7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.7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.7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.7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.7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.7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.7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.7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.7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.7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.7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.7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.7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.7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.7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.7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.7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.7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.7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.7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.7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.7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.7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.7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.7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.7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.7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.7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.7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.7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.7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.7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.7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.7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.7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.7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.7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.7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.7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.7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.7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.7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.7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.7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.7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.7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.7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.7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.7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.7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.7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.7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.7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.7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.7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.7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.7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.7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.7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.7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.7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.7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.7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.7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.7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.7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.7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.7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.7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.7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.7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.7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.7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.7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.7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.7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.7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.7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.7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.7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.7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.7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.7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.7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.7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.7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.7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.7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.7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.7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.7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.7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.7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.7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.7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.7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.7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.7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.7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.7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.7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.7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.7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.7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.7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.7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.7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.7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.7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.7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.7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.7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.7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.7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.7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.7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.7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.7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.7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.7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.7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.7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.7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.7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.7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.7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.7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.7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.7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.7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.7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.7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.7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.7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.7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.7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.7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.7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.7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.7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.7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.7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.7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.7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.7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.7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.7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.7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.7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.7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.7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.7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.7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.7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.7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.7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.7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.7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.7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.7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.7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.7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.7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.7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.7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.7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.7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.7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.7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.7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.7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.7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.7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.7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.7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.7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.7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.7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.7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.7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.7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.7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.7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.7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.7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.7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.7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.7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.7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.7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.7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.7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.7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.7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.7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.7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.7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.7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.7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.7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.7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.7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.7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.7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.7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.7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.7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.7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.7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.7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.7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.7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.7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.7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.7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.7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.7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.7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.7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.7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.7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.7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.7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.7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.7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.7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.7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.7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.7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.7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.7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.7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.7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.7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.7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.7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.7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.7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.7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.7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.7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.7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.7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.7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.7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.7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.7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.7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.7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.7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.7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.7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.7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.7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.7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.7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.7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.7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.7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.7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.7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.7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.7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.7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.7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.7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.7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.7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.7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.7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.7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.7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.7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.7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.7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.7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.7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.7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.7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.7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.7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.7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.7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.7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.7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.7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.7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.7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.7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.7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.7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.7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.7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.7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.7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.7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.7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.7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.7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.7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.7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.7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.7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.7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.7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.7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.7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.7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.7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.7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.7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.7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.7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.7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.7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.7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.7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.7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.7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.7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.7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.7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.7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.7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.7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.7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.7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.7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.7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.7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.7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.7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.7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.7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.7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.7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.7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.7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.7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.7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.7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.7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.7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.7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.7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.7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.7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.7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.7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.7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.7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.7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.7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.7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.7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.7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.7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.7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.7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.7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.7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.7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.7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.7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.7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.7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.7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.7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.7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.7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.7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.7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.7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.7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.7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.7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.7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.7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.7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.7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.7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.7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.7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.7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.7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.7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.7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.7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.7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.7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.7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.7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.7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.7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.7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.7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.7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.7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.7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.7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.7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.7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.7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.7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.7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.7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.7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.7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.7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.7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.7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.7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.7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.7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.7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.7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.7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.7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.7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.7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.7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.7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.7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.7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.7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.7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.7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.7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.7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.7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.7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.7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.7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.7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.7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.7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.7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.7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.7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.7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.7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.7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.7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.7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.7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.7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.7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.7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.7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.7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.7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.7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.7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.7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.7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.7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.7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.7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.7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.7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.7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.7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.7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.7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.7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.7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.7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.7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.7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.7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.7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.7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.7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.7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.7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.7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.7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.7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.7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.7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.7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.7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.7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.7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.7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.7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.7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.7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.7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.7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.7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.7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.7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.7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.7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.7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.7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.7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.7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.7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.7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.7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.7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.7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.7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.7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.7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.7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.7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.7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.7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.7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.7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.7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.7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.7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.7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.7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.7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.7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.7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.7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.7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.7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.7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.7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.7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.7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.7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.7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.7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.7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.7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.7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.7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.7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.7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.7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.7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.7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.7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.7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.7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.7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.7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.7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.7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.7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.7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.7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.7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.7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.7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.7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.7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.7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.7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.7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.7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.7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.7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.7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.7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.7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.7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.7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.7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.7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.7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.7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.7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.7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.7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.7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.7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.7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.7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.7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.7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.7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.7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.7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.7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.7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.7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.7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.7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.7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.7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.7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.7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.7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.7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.7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.7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.7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.7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.7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.7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.7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.7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.7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.7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.7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.7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.7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.7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.7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.7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.7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.7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.7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.7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.7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.7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.7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.7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.7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.7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.7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.7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.7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.7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.7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.7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.7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.7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.7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.7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.7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.7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.7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.7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.7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.7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.7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.7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.7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.7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.7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.7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.7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.7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.7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.7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.7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.7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.7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.7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.7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.7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.7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.7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.7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.7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.7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.7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.7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.7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.7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.7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.7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.7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.7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.7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.7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.7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.7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.7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.7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.7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.7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.7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.7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.7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.7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.7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.7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.7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.7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.7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.7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.7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.7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.7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.7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.7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.7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.7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.7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.7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.7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.7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.7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.7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.7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.7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.7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.7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.7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.7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.7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.7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.7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.7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.7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.7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.7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.7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.7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.7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.7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5.7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5.7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5.7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5.7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5.7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5.7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5.7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spans="1:26" ht="15.7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21">
    <mergeCell ref="C10:D10"/>
    <mergeCell ref="B13:D13"/>
    <mergeCell ref="B14:D14"/>
    <mergeCell ref="E14:H14"/>
    <mergeCell ref="B3:D3"/>
    <mergeCell ref="B4:D4"/>
    <mergeCell ref="B5:D5"/>
    <mergeCell ref="A8:D8"/>
    <mergeCell ref="A9:B9"/>
    <mergeCell ref="C9:D9"/>
    <mergeCell ref="A10:B10"/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</mergeCells>
  <printOptions horizontalCentered="1" verticalCentered="1"/>
  <pageMargins left="0.62992125984251968" right="0.23622047244094491" top="0.74803149606299213" bottom="0.74803149606299213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7</vt:i4>
      </vt:variant>
    </vt:vector>
  </HeadingPairs>
  <TitlesOfParts>
    <vt:vector size="26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2023-05-15T12:34:06Z</cp:lastPrinted>
  <dcterms:created xsi:type="dcterms:W3CDTF">2019-12-13T12:34:00Z</dcterms:created>
  <dcterms:modified xsi:type="dcterms:W3CDTF">2023-05-25T19:26:29Z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